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M343TX\Downloads\"/>
    </mc:Choice>
  </mc:AlternateContent>
  <xr:revisionPtr revIDLastSave="0" documentId="13_ncr:1_{8A81283D-09AF-405B-8442-880C0A1ADE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DE 8 COLUMNAS" sheetId="1" r:id="rId1"/>
    <sheet name="Balance con formato" sheetId="4" state="hidden" r:id="rId2"/>
    <sheet name="Libro diario" sheetId="2" r:id="rId3"/>
    <sheet name="Plan de cuentas" sheetId="3" r:id="rId4"/>
    <sheet name="Honorarios 2021" sheetId="11" r:id="rId5"/>
    <sheet name="Compras 2021" sheetId="10" r:id="rId6"/>
    <sheet name="Remuneraciones 2021" sheetId="9" r:id="rId7"/>
    <sheet name="Honorarios 2020" sheetId="8" r:id="rId8"/>
    <sheet name="Compras 2020" sheetId="6" r:id="rId9"/>
  </sheets>
  <definedNames>
    <definedName name="_xlnm._FilterDatabase" localSheetId="8" hidden="1">'Compras 2020'!$A$1:$O$183</definedName>
    <definedName name="_xlnm._FilterDatabase" localSheetId="5" hidden="1">'Compras 2021'!$A$1:$L$54</definedName>
    <definedName name="_xlnm._FilterDatabase" localSheetId="7" hidden="1">'Honorarios 2020'!$A$2:$K$70</definedName>
    <definedName name="_xlnm._FilterDatabase" localSheetId="4" hidden="1">'Honorarios 2021'!$A$1:$J$89</definedName>
    <definedName name="_xlnm._FilterDatabase" localSheetId="2" hidden="1">'Libro diario'!$A$2:$H$210</definedName>
    <definedName name="_xlnm.Print_Titles" localSheetId="1">'Balance con formato'!$1:$13</definedName>
  </definedNames>
  <calcPr calcId="191029"/>
  <pivotCaches>
    <pivotCache cacheId="0" r:id="rId10"/>
    <pivotCache cacheId="1" r:id="rId11"/>
    <pivotCache cacheId="4" r:id="rId12"/>
    <pivotCache cacheId="7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7" i="1" l="1"/>
  <c r="F53" i="2"/>
  <c r="E52" i="2"/>
  <c r="P36" i="9"/>
  <c r="P35" i="10"/>
  <c r="O35" i="10"/>
  <c r="P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9" i="11"/>
  <c r="N29" i="11"/>
  <c r="O30" i="11" s="1"/>
  <c r="O28" i="11"/>
  <c r="O27" i="11"/>
  <c r="N26" i="11"/>
  <c r="N25" i="11"/>
  <c r="N24" i="11"/>
  <c r="N23" i="11"/>
  <c r="N22" i="11"/>
  <c r="N21" i="11"/>
  <c r="N20" i="11"/>
  <c r="N19" i="11"/>
  <c r="N18" i="11"/>
  <c r="N17" i="11"/>
  <c r="H51" i="9"/>
  <c r="H50" i="9"/>
  <c r="Q43" i="9"/>
  <c r="O33" i="9"/>
  <c r="G47" i="9"/>
  <c r="N33" i="9"/>
  <c r="S33" i="9"/>
  <c r="T33" i="9"/>
  <c r="U33" i="9"/>
  <c r="V33" i="9"/>
  <c r="W33" i="9"/>
  <c r="U9" i="6"/>
  <c r="U8" i="6"/>
  <c r="U7" i="6"/>
  <c r="U6" i="6"/>
  <c r="U5" i="6"/>
  <c r="U4" i="6"/>
  <c r="U3" i="6"/>
  <c r="U2" i="6"/>
  <c r="R33" i="9"/>
  <c r="Q33" i="9"/>
  <c r="P33" i="9"/>
  <c r="P36" i="10" l="1"/>
  <c r="G33" i="9"/>
  <c r="K33" i="9"/>
  <c r="I33" i="9"/>
  <c r="H33" i="9"/>
  <c r="F51" i="9"/>
  <c r="F50" i="9"/>
  <c r="F49" i="9"/>
  <c r="F48" i="9"/>
  <c r="F47" i="9"/>
  <c r="Q40" i="9"/>
  <c r="Q39" i="9"/>
  <c r="Q38" i="9"/>
  <c r="Q41" i="9" l="1"/>
  <c r="Q44" i="9"/>
  <c r="G48" i="9" s="1"/>
  <c r="G53" i="9" s="1"/>
  <c r="H49" i="9" l="1"/>
  <c r="H53" i="9" s="1"/>
  <c r="H54" i="9" s="1"/>
  <c r="D26" i="2" l="1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60" i="6"/>
  <c r="M25" i="6"/>
  <c r="M24" i="6"/>
  <c r="M59" i="6"/>
  <c r="M58" i="6"/>
  <c r="M46" i="6"/>
  <c r="M23" i="6"/>
  <c r="M69" i="6"/>
  <c r="M29" i="6"/>
  <c r="M34" i="6"/>
  <c r="M33" i="6"/>
  <c r="M22" i="6"/>
  <c r="M32" i="6"/>
  <c r="M71" i="6"/>
  <c r="M52" i="6"/>
  <c r="M6" i="6"/>
  <c r="M73" i="6"/>
  <c r="M9" i="6"/>
  <c r="M66" i="6"/>
  <c r="M68" i="6"/>
  <c r="M47" i="6"/>
  <c r="M4" i="6"/>
  <c r="M57" i="6"/>
  <c r="M43" i="6"/>
  <c r="M39" i="6"/>
  <c r="M55" i="6"/>
  <c r="M37" i="6"/>
  <c r="M64" i="6"/>
  <c r="M45" i="6"/>
  <c r="M50" i="6"/>
  <c r="M21" i="6"/>
  <c r="M20" i="6"/>
  <c r="M41" i="6"/>
  <c r="M79" i="6"/>
  <c r="M78" i="6"/>
  <c r="M72" i="6"/>
  <c r="M19" i="6"/>
  <c r="M28" i="6"/>
  <c r="M38" i="6"/>
  <c r="M36" i="6"/>
  <c r="M65" i="6"/>
  <c r="M42" i="6"/>
  <c r="M51" i="6"/>
  <c r="M27" i="6"/>
  <c r="M26" i="6"/>
  <c r="M5" i="6"/>
  <c r="M8" i="6"/>
  <c r="M70" i="6"/>
  <c r="M31" i="6"/>
  <c r="M44" i="6"/>
  <c r="M54" i="6"/>
  <c r="M53" i="6"/>
  <c r="M49" i="6"/>
  <c r="M56" i="6"/>
  <c r="M63" i="6"/>
  <c r="M3" i="6"/>
  <c r="M77" i="6"/>
  <c r="M18" i="6"/>
  <c r="M17" i="6"/>
  <c r="M16" i="6"/>
  <c r="M15" i="6"/>
  <c r="M14" i="6"/>
  <c r="M13" i="6"/>
  <c r="M76" i="6"/>
  <c r="M7" i="6"/>
  <c r="M12" i="6"/>
  <c r="M11" i="6"/>
  <c r="M75" i="6"/>
  <c r="M40" i="6"/>
  <c r="M62" i="6"/>
  <c r="M10" i="6"/>
  <c r="M35" i="6"/>
  <c r="M48" i="6"/>
  <c r="M30" i="6"/>
  <c r="M74" i="6"/>
  <c r="M2" i="6"/>
  <c r="M61" i="6"/>
  <c r="M67" i="6"/>
  <c r="A17" i="1" l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E19" i="1" s="1"/>
  <c r="C18" i="1"/>
  <c r="B18" i="1"/>
  <c r="A18" i="1" s="1"/>
  <c r="C17" i="1"/>
  <c r="B17" i="1"/>
  <c r="E17" i="1" s="1"/>
  <c r="C16" i="1"/>
  <c r="B16" i="1"/>
  <c r="E16" i="1" s="1"/>
  <c r="C15" i="1"/>
  <c r="B15" i="1"/>
  <c r="A16" i="1" l="1"/>
  <c r="D16" i="1"/>
  <c r="G16" i="1" s="1"/>
  <c r="D18" i="1"/>
  <c r="E18" i="1"/>
  <c r="D17" i="1"/>
  <c r="G17" i="1" s="1"/>
  <c r="D19" i="1"/>
  <c r="F19" i="1" s="1"/>
  <c r="A19" i="1"/>
  <c r="G18" i="1" l="1"/>
  <c r="F17" i="1"/>
  <c r="I17" i="1" s="1"/>
  <c r="F16" i="1"/>
  <c r="H16" i="1" s="1"/>
  <c r="G19" i="1"/>
  <c r="I19" i="1" s="1"/>
  <c r="F18" i="1"/>
  <c r="B41" i="1"/>
  <c r="B40" i="1"/>
  <c r="C40" i="1"/>
  <c r="I18" i="1" l="1"/>
  <c r="H19" i="1"/>
  <c r="H17" i="1"/>
  <c r="I16" i="1"/>
  <c r="H18" i="1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F1" i="2"/>
  <c r="C79" i="1" l="1"/>
  <c r="B79" i="1"/>
  <c r="E79" i="1" s="1"/>
  <c r="C78" i="1"/>
  <c r="B78" i="1"/>
  <c r="E78" i="1" s="1"/>
  <c r="C77" i="1"/>
  <c r="B77" i="1"/>
  <c r="E77" i="1" s="1"/>
  <c r="C76" i="1"/>
  <c r="B76" i="1"/>
  <c r="A76" i="1" s="1"/>
  <c r="C75" i="1"/>
  <c r="B75" i="1"/>
  <c r="E75" i="1" s="1"/>
  <c r="C74" i="1"/>
  <c r="B74" i="1"/>
  <c r="E74" i="1" s="1"/>
  <c r="C73" i="1"/>
  <c r="B73" i="1"/>
  <c r="E73" i="1" s="1"/>
  <c r="C72" i="1"/>
  <c r="B72" i="1"/>
  <c r="A72" i="1" s="1"/>
  <c r="C71" i="1"/>
  <c r="B71" i="1"/>
  <c r="E71" i="1" s="1"/>
  <c r="C70" i="1"/>
  <c r="B70" i="1"/>
  <c r="E70" i="1" s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A60" i="1" s="1"/>
  <c r="C59" i="1"/>
  <c r="B59" i="1"/>
  <c r="C58" i="1"/>
  <c r="B58" i="1"/>
  <c r="A58" i="1" s="1"/>
  <c r="C57" i="1"/>
  <c r="B57" i="1"/>
  <c r="D9" i="2"/>
  <c r="C80" i="1"/>
  <c r="B80" i="1"/>
  <c r="D80" i="1" s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C39" i="1"/>
  <c r="B39" i="1"/>
  <c r="C38" i="1"/>
  <c r="B38" i="1"/>
  <c r="C37" i="1"/>
  <c r="B37" i="1"/>
  <c r="C36" i="1"/>
  <c r="B36" i="1"/>
  <c r="E36" i="1" s="1"/>
  <c r="C35" i="1"/>
  <c r="B35" i="1"/>
  <c r="C34" i="1"/>
  <c r="B34" i="1"/>
  <c r="C33" i="1"/>
  <c r="B33" i="1"/>
  <c r="C32" i="1"/>
  <c r="B32" i="1"/>
  <c r="C31" i="1"/>
  <c r="B31" i="1"/>
  <c r="C30" i="1"/>
  <c r="B30" i="1"/>
  <c r="C14" i="1"/>
  <c r="B14" i="1"/>
  <c r="C13" i="1"/>
  <c r="B13" i="1"/>
  <c r="C12" i="1"/>
  <c r="B12" i="1"/>
  <c r="C11" i="1"/>
  <c r="B11" i="1"/>
  <c r="C10" i="1"/>
  <c r="B10" i="1"/>
  <c r="A66" i="1" l="1"/>
  <c r="A64" i="1"/>
  <c r="A62" i="1"/>
  <c r="A79" i="1"/>
  <c r="A10" i="1"/>
  <c r="A12" i="1"/>
  <c r="A14" i="1"/>
  <c r="A20" i="1"/>
  <c r="A22" i="1"/>
  <c r="A24" i="1"/>
  <c r="A26" i="1"/>
  <c r="A28" i="1"/>
  <c r="A30" i="1"/>
  <c r="A32" i="1"/>
  <c r="D78" i="1"/>
  <c r="D79" i="1"/>
  <c r="F79" i="1" s="1"/>
  <c r="A33" i="1"/>
  <c r="A35" i="1"/>
  <c r="A37" i="1"/>
  <c r="A39" i="1"/>
  <c r="D36" i="1"/>
  <c r="G36" i="1" s="1"/>
  <c r="A42" i="1"/>
  <c r="A44" i="1"/>
  <c r="A46" i="1"/>
  <c r="A48" i="1"/>
  <c r="A50" i="1"/>
  <c r="A52" i="1"/>
  <c r="A54" i="1"/>
  <c r="A56" i="1"/>
  <c r="E80" i="1"/>
  <c r="A13" i="1"/>
  <c r="A21" i="1"/>
  <c r="A25" i="1"/>
  <c r="A29" i="1"/>
  <c r="A36" i="1"/>
  <c r="A38" i="1"/>
  <c r="A68" i="1"/>
  <c r="D71" i="1"/>
  <c r="G71" i="1" s="1"/>
  <c r="A70" i="1"/>
  <c r="D72" i="1"/>
  <c r="A74" i="1"/>
  <c r="D75" i="1"/>
  <c r="G75" i="1" s="1"/>
  <c r="A11" i="1"/>
  <c r="A15" i="1"/>
  <c r="A23" i="1"/>
  <c r="A27" i="1"/>
  <c r="A31" i="1"/>
  <c r="A34" i="1"/>
  <c r="A40" i="1"/>
  <c r="A41" i="1"/>
  <c r="A43" i="1"/>
  <c r="A45" i="1"/>
  <c r="A47" i="1"/>
  <c r="A49" i="1"/>
  <c r="A51" i="1"/>
  <c r="A53" i="1"/>
  <c r="A55" i="1"/>
  <c r="A57" i="1"/>
  <c r="A59" i="1"/>
  <c r="A61" i="1"/>
  <c r="A63" i="1"/>
  <c r="A65" i="1"/>
  <c r="A67" i="1"/>
  <c r="A69" i="1"/>
  <c r="A78" i="1"/>
  <c r="D76" i="1"/>
  <c r="A71" i="1"/>
  <c r="A75" i="1"/>
  <c r="A80" i="1"/>
  <c r="E72" i="1"/>
  <c r="E76" i="1"/>
  <c r="D70" i="1"/>
  <c r="G70" i="1" s="1"/>
  <c r="D73" i="1"/>
  <c r="D74" i="1"/>
  <c r="G74" i="1" s="1"/>
  <c r="D77" i="1"/>
  <c r="A73" i="1"/>
  <c r="A77" i="1"/>
  <c r="F36" i="1" l="1"/>
  <c r="H36" i="1" s="1"/>
  <c r="G79" i="1"/>
  <c r="K79" i="1" s="1"/>
  <c r="F71" i="1"/>
  <c r="K71" i="1" s="1"/>
  <c r="G76" i="1"/>
  <c r="G72" i="1"/>
  <c r="F75" i="1"/>
  <c r="K75" i="1" s="1"/>
  <c r="F76" i="1"/>
  <c r="F72" i="1"/>
  <c r="F74" i="1"/>
  <c r="J74" i="1" s="1"/>
  <c r="F70" i="1"/>
  <c r="J70" i="1" s="1"/>
  <c r="F73" i="1"/>
  <c r="G73" i="1"/>
  <c r="G77" i="1"/>
  <c r="F77" i="1"/>
  <c r="I36" i="1" l="1"/>
  <c r="J79" i="1"/>
  <c r="K73" i="1"/>
  <c r="J75" i="1"/>
  <c r="J71" i="1"/>
  <c r="K76" i="1"/>
  <c r="K72" i="1"/>
  <c r="J72" i="1"/>
  <c r="J76" i="1"/>
  <c r="K70" i="1"/>
  <c r="K74" i="1"/>
  <c r="J73" i="1"/>
  <c r="K77" i="1"/>
  <c r="J77" i="1"/>
  <c r="D115" i="2" l="1"/>
  <c r="D116" i="2"/>
  <c r="D117" i="2"/>
  <c r="D126" i="2"/>
  <c r="D127" i="2"/>
  <c r="D128" i="2"/>
  <c r="D129" i="2"/>
  <c r="D130" i="2"/>
  <c r="D131" i="2"/>
  <c r="D132" i="2"/>
  <c r="D133" i="2"/>
  <c r="D134" i="2"/>
  <c r="D135" i="2"/>
  <c r="D136" i="2"/>
  <c r="D41" i="2" l="1"/>
  <c r="D57" i="2"/>
  <c r="D56" i="2"/>
  <c r="D55" i="2"/>
  <c r="D54" i="2"/>
  <c r="D53" i="2"/>
  <c r="D52" i="2"/>
  <c r="D51" i="2"/>
  <c r="D50" i="2"/>
  <c r="D49" i="2"/>
  <c r="D100" i="2" l="1"/>
  <c r="D99" i="2"/>
  <c r="D98" i="2"/>
  <c r="D97" i="2"/>
  <c r="E37" i="1"/>
  <c r="E27" i="1"/>
  <c r="D37" i="1" l="1"/>
  <c r="D27" i="1"/>
  <c r="G27" i="1" s="1"/>
  <c r="D50" i="1"/>
  <c r="F37" i="1" l="1"/>
  <c r="G37" i="1"/>
  <c r="F27" i="1"/>
  <c r="H27" i="1" s="1"/>
  <c r="E50" i="1"/>
  <c r="G50" i="1" s="1"/>
  <c r="D73" i="2"/>
  <c r="D72" i="2"/>
  <c r="D71" i="2"/>
  <c r="D70" i="2"/>
  <c r="K37" i="1" l="1"/>
  <c r="J37" i="1"/>
  <c r="I27" i="1"/>
  <c r="F50" i="1"/>
  <c r="J50" i="1" s="1"/>
  <c r="K50" i="1" l="1"/>
  <c r="D23" i="2"/>
  <c r="C9" i="1" l="1"/>
  <c r="B9" i="1"/>
  <c r="G6" i="2"/>
  <c r="D76" i="2"/>
  <c r="D87" i="2" l="1"/>
  <c r="D86" i="2"/>
  <c r="D85" i="2"/>
  <c r="D81" i="2" l="1"/>
  <c r="D83" i="2"/>
  <c r="D7" i="2" l="1"/>
  <c r="G78" i="1" l="1"/>
  <c r="D69" i="1"/>
  <c r="E68" i="1"/>
  <c r="D68" i="1"/>
  <c r="D67" i="1"/>
  <c r="E67" i="1"/>
  <c r="D66" i="1"/>
  <c r="E66" i="1"/>
  <c r="D65" i="1"/>
  <c r="E64" i="1"/>
  <c r="D63" i="1"/>
  <c r="D62" i="1"/>
  <c r="E62" i="1"/>
  <c r="D61" i="1"/>
  <c r="E60" i="1"/>
  <c r="D60" i="1"/>
  <c r="D59" i="1"/>
  <c r="D58" i="1"/>
  <c r="D57" i="1"/>
  <c r="E56" i="1"/>
  <c r="D55" i="1"/>
  <c r="E55" i="1"/>
  <c r="D54" i="1"/>
  <c r="D53" i="1"/>
  <c r="E52" i="1"/>
  <c r="D51" i="1"/>
  <c r="E51" i="1"/>
  <c r="D49" i="1"/>
  <c r="E49" i="1"/>
  <c r="D48" i="1"/>
  <c r="E47" i="1"/>
  <c r="D46" i="1"/>
  <c r="D45" i="1"/>
  <c r="E45" i="1"/>
  <c r="D44" i="1"/>
  <c r="E43" i="1"/>
  <c r="D43" i="1"/>
  <c r="D42" i="1"/>
  <c r="D40" i="1"/>
  <c r="E40" i="1"/>
  <c r="D39" i="1"/>
  <c r="D38" i="1"/>
  <c r="D41" i="1"/>
  <c r="E41" i="1"/>
  <c r="D9" i="1"/>
  <c r="E9" i="1"/>
  <c r="D10" i="1"/>
  <c r="E11" i="1"/>
  <c r="D12" i="1"/>
  <c r="D13" i="1"/>
  <c r="E13" i="1"/>
  <c r="D14" i="1"/>
  <c r="E15" i="1"/>
  <c r="D15" i="1"/>
  <c r="D20" i="1"/>
  <c r="D21" i="1"/>
  <c r="D22" i="1"/>
  <c r="E23" i="1"/>
  <c r="D24" i="1"/>
  <c r="E24" i="1"/>
  <c r="D25" i="1"/>
  <c r="D26" i="1"/>
  <c r="E28" i="1"/>
  <c r="D29" i="1"/>
  <c r="E29" i="1"/>
  <c r="D30" i="1"/>
  <c r="E30" i="1"/>
  <c r="D32" i="1"/>
  <c r="E33" i="1"/>
  <c r="D33" i="1"/>
  <c r="D34" i="1"/>
  <c r="D35" i="1"/>
  <c r="E35" i="1"/>
  <c r="D31" i="1"/>
  <c r="E1" i="2"/>
  <c r="G1" i="2" s="1"/>
  <c r="D124" i="2"/>
  <c r="D123" i="2"/>
  <c r="D122" i="2"/>
  <c r="D121" i="2"/>
  <c r="D120" i="2"/>
  <c r="D119" i="2"/>
  <c r="D118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96" i="2"/>
  <c r="D95" i="2"/>
  <c r="D94" i="2"/>
  <c r="D93" i="2"/>
  <c r="D92" i="2"/>
  <c r="D91" i="2"/>
  <c r="D90" i="2"/>
  <c r="D89" i="2"/>
  <c r="D88" i="2"/>
  <c r="D84" i="2"/>
  <c r="D82" i="2"/>
  <c r="D80" i="2"/>
  <c r="D79" i="2"/>
  <c r="D78" i="2"/>
  <c r="D77" i="2"/>
  <c r="D75" i="2"/>
  <c r="D74" i="2"/>
  <c r="D69" i="2"/>
  <c r="D68" i="2"/>
  <c r="D67" i="2"/>
  <c r="D66" i="2"/>
  <c r="D65" i="2"/>
  <c r="D64" i="2"/>
  <c r="D63" i="2"/>
  <c r="D62" i="2"/>
  <c r="D61" i="2"/>
  <c r="D60" i="2"/>
  <c r="D59" i="2"/>
  <c r="D58" i="2"/>
  <c r="D48" i="2"/>
  <c r="D47" i="2"/>
  <c r="D46" i="2"/>
  <c r="D45" i="2"/>
  <c r="D44" i="2"/>
  <c r="D43" i="2"/>
  <c r="D42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5" i="2"/>
  <c r="D24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8" i="2"/>
  <c r="D6" i="2"/>
  <c r="D5" i="2"/>
  <c r="D4" i="2"/>
  <c r="D3" i="2"/>
  <c r="G3" i="2"/>
  <c r="D125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G5" i="2"/>
  <c r="G4" i="2"/>
  <c r="A9" i="1"/>
  <c r="G60" i="1" l="1"/>
  <c r="F60" i="1"/>
  <c r="G9" i="1"/>
  <c r="G30" i="1"/>
  <c r="G35" i="1"/>
  <c r="G29" i="1"/>
  <c r="G24" i="1"/>
  <c r="G33" i="1"/>
  <c r="G15" i="1"/>
  <c r="G13" i="1"/>
  <c r="E25" i="1"/>
  <c r="F25" i="1" s="1"/>
  <c r="E20" i="1"/>
  <c r="G20" i="1" s="1"/>
  <c r="D11" i="1"/>
  <c r="F11" i="1" s="1"/>
  <c r="E39" i="1"/>
  <c r="G39" i="1" s="1"/>
  <c r="E42" i="1"/>
  <c r="F42" i="1" s="1"/>
  <c r="D47" i="1"/>
  <c r="F47" i="1" s="1"/>
  <c r="E54" i="1"/>
  <c r="F54" i="1" s="1"/>
  <c r="E59" i="1"/>
  <c r="G59" i="1" s="1"/>
  <c r="D64" i="1"/>
  <c r="F64" i="1" s="1"/>
  <c r="E34" i="1"/>
  <c r="F34" i="1" s="1"/>
  <c r="D28" i="1"/>
  <c r="E21" i="1"/>
  <c r="F21" i="1" s="1"/>
  <c r="E12" i="1"/>
  <c r="G12" i="1" s="1"/>
  <c r="E46" i="1"/>
  <c r="F46" i="1" s="1"/>
  <c r="D52" i="1"/>
  <c r="E58" i="1"/>
  <c r="G58" i="1" s="1"/>
  <c r="E63" i="1"/>
  <c r="G63" i="1" s="1"/>
  <c r="D23" i="1"/>
  <c r="D56" i="1"/>
  <c r="G56" i="1" s="1"/>
  <c r="E31" i="1"/>
  <c r="F31" i="1" s="1"/>
  <c r="E26" i="1"/>
  <c r="F26" i="1" s="1"/>
  <c r="E10" i="1"/>
  <c r="G10" i="1" s="1"/>
  <c r="E38" i="1"/>
  <c r="G38" i="1" s="1"/>
  <c r="E44" i="1"/>
  <c r="F44" i="1" s="1"/>
  <c r="E48" i="1"/>
  <c r="G48" i="1" s="1"/>
  <c r="E53" i="1"/>
  <c r="G53" i="1" s="1"/>
  <c r="E57" i="1"/>
  <c r="F57" i="1" s="1"/>
  <c r="E61" i="1"/>
  <c r="G61" i="1" s="1"/>
  <c r="E65" i="1"/>
  <c r="F65" i="1" s="1"/>
  <c r="E69" i="1"/>
  <c r="G69" i="1" s="1"/>
  <c r="E32" i="1"/>
  <c r="F32" i="1" s="1"/>
  <c r="E22" i="1"/>
  <c r="F22" i="1" s="1"/>
  <c r="E14" i="1"/>
  <c r="F14" i="1" s="1"/>
  <c r="F49" i="1"/>
  <c r="F33" i="1"/>
  <c r="F15" i="1"/>
  <c r="F43" i="1"/>
  <c r="F68" i="1"/>
  <c r="F29" i="1"/>
  <c r="F24" i="1"/>
  <c r="G41" i="1"/>
  <c r="G51" i="1"/>
  <c r="G67" i="1"/>
  <c r="F35" i="1"/>
  <c r="F30" i="1"/>
  <c r="F13" i="1"/>
  <c r="G45" i="1"/>
  <c r="G80" i="1"/>
  <c r="F66" i="1"/>
  <c r="F62" i="1"/>
  <c r="F9" i="1"/>
  <c r="G49" i="1"/>
  <c r="G66" i="1"/>
  <c r="G40" i="1"/>
  <c r="G43" i="1"/>
  <c r="F45" i="1"/>
  <c r="G55" i="1"/>
  <c r="G68" i="1"/>
  <c r="G62" i="1"/>
  <c r="F41" i="1"/>
  <c r="F40" i="1"/>
  <c r="F51" i="1"/>
  <c r="F55" i="1"/>
  <c r="F67" i="1"/>
  <c r="F80" i="1"/>
  <c r="H30" i="1" l="1"/>
  <c r="K60" i="1"/>
  <c r="J60" i="1"/>
  <c r="H9" i="1"/>
  <c r="H15" i="1"/>
  <c r="G14" i="1"/>
  <c r="H14" i="1" s="1"/>
  <c r="H13" i="1"/>
  <c r="H33" i="1"/>
  <c r="G26" i="1"/>
  <c r="H26" i="1" s="1"/>
  <c r="H24" i="1"/>
  <c r="G31" i="1"/>
  <c r="H31" i="1" s="1"/>
  <c r="G25" i="1"/>
  <c r="I25" i="1" s="1"/>
  <c r="M25" i="1" s="1"/>
  <c r="G34" i="1"/>
  <c r="H34" i="1" s="1"/>
  <c r="G32" i="1"/>
  <c r="H32" i="1" s="1"/>
  <c r="F28" i="1"/>
  <c r="G28" i="1"/>
  <c r="H29" i="1"/>
  <c r="F23" i="1"/>
  <c r="G23" i="1"/>
  <c r="G21" i="1"/>
  <c r="H21" i="1" s="1"/>
  <c r="G22" i="1"/>
  <c r="H22" i="1" s="1"/>
  <c r="F78" i="1"/>
  <c r="J78" i="1" s="1"/>
  <c r="F58" i="1"/>
  <c r="K58" i="1" s="1"/>
  <c r="F61" i="1"/>
  <c r="K61" i="1" s="1"/>
  <c r="G47" i="1"/>
  <c r="K47" i="1" s="1"/>
  <c r="G42" i="1"/>
  <c r="K42" i="1" s="1"/>
  <c r="G46" i="1"/>
  <c r="K46" i="1" s="1"/>
  <c r="F39" i="1"/>
  <c r="J39" i="1" s="1"/>
  <c r="G11" i="1"/>
  <c r="I11" i="1" s="1"/>
  <c r="F59" i="1"/>
  <c r="K59" i="1" s="1"/>
  <c r="F63" i="1"/>
  <c r="K63" i="1" s="1"/>
  <c r="G54" i="1"/>
  <c r="J54" i="1" s="1"/>
  <c r="G44" i="1"/>
  <c r="K44" i="1" s="1"/>
  <c r="D81" i="1"/>
  <c r="D83" i="1" s="1"/>
  <c r="F52" i="1"/>
  <c r="F20" i="1"/>
  <c r="H20" i="1" s="1"/>
  <c r="F10" i="1"/>
  <c r="F12" i="1"/>
  <c r="G52" i="1"/>
  <c r="G64" i="1"/>
  <c r="K64" i="1" s="1"/>
  <c r="G57" i="1"/>
  <c r="J57" i="1" s="1"/>
  <c r="F56" i="1"/>
  <c r="K56" i="1" s="1"/>
  <c r="G65" i="1"/>
  <c r="F48" i="1"/>
  <c r="K48" i="1" s="1"/>
  <c r="J62" i="1"/>
  <c r="F53" i="1"/>
  <c r="K53" i="1" s="1"/>
  <c r="F38" i="1"/>
  <c r="F69" i="1"/>
  <c r="K69" i="1" s="1"/>
  <c r="E81" i="1"/>
  <c r="E83" i="1" s="1"/>
  <c r="J68" i="1"/>
  <c r="I68" i="1"/>
  <c r="H35" i="1"/>
  <c r="J49" i="1"/>
  <c r="J45" i="1"/>
  <c r="K49" i="1"/>
  <c r="K66" i="1"/>
  <c r="K45" i="1"/>
  <c r="J66" i="1"/>
  <c r="I29" i="1"/>
  <c r="K43" i="1"/>
  <c r="I30" i="1"/>
  <c r="K62" i="1"/>
  <c r="I9" i="1"/>
  <c r="K68" i="1"/>
  <c r="J43" i="1"/>
  <c r="I24" i="1"/>
  <c r="K67" i="1"/>
  <c r="I67" i="1"/>
  <c r="J67" i="1"/>
  <c r="I35" i="1"/>
  <c r="I13" i="1"/>
  <c r="K55" i="1"/>
  <c r="J55" i="1"/>
  <c r="K40" i="1"/>
  <c r="J40" i="1"/>
  <c r="I15" i="1"/>
  <c r="I33" i="1"/>
  <c r="K80" i="1"/>
  <c r="J80" i="1"/>
  <c r="I80" i="1"/>
  <c r="K51" i="1"/>
  <c r="J51" i="1"/>
  <c r="K41" i="1"/>
  <c r="J41" i="1"/>
  <c r="I32" i="1" l="1"/>
  <c r="I31" i="1"/>
  <c r="M31" i="1" s="1"/>
  <c r="H23" i="1"/>
  <c r="I22" i="1"/>
  <c r="I21" i="1"/>
  <c r="H25" i="1"/>
  <c r="H28" i="1"/>
  <c r="H11" i="1"/>
  <c r="I10" i="1"/>
  <c r="H10" i="1"/>
  <c r="I12" i="1"/>
  <c r="H12" i="1"/>
  <c r="I34" i="1"/>
  <c r="K78" i="1"/>
  <c r="J58" i="1"/>
  <c r="J61" i="1"/>
  <c r="J46" i="1"/>
  <c r="J42" i="1"/>
  <c r="J47" i="1"/>
  <c r="I39" i="1"/>
  <c r="K39" i="1"/>
  <c r="J59" i="1"/>
  <c r="I23" i="1"/>
  <c r="I26" i="1"/>
  <c r="I28" i="1"/>
  <c r="K54" i="1"/>
  <c r="J56" i="1"/>
  <c r="I14" i="1"/>
  <c r="K52" i="1"/>
  <c r="J52" i="1"/>
  <c r="J44" i="1"/>
  <c r="J63" i="1"/>
  <c r="K57" i="1"/>
  <c r="J64" i="1"/>
  <c r="I20" i="1"/>
  <c r="G81" i="1"/>
  <c r="G83" i="1" s="1"/>
  <c r="K65" i="1"/>
  <c r="J65" i="1"/>
  <c r="F81" i="1"/>
  <c r="F83" i="1" s="1"/>
  <c r="J48" i="1"/>
  <c r="H38" i="1"/>
  <c r="J53" i="1"/>
  <c r="J69" i="1"/>
  <c r="K38" i="1"/>
  <c r="J38" i="1"/>
  <c r="K81" i="1" l="1"/>
  <c r="I81" i="1"/>
  <c r="J81" i="1"/>
  <c r="H81" i="1"/>
  <c r="K82" i="1" l="1"/>
  <c r="H82" i="1"/>
  <c r="H83" i="1" s="1"/>
  <c r="I83" i="1" l="1"/>
  <c r="J83" i="1"/>
  <c r="K83" i="1"/>
</calcChain>
</file>

<file path=xl/sharedStrings.xml><?xml version="1.0" encoding="utf-8"?>
<sst xmlns="http://schemas.openxmlformats.org/spreadsheetml/2006/main" count="1975" uniqueCount="510">
  <si>
    <t>ACTIVO</t>
  </si>
  <si>
    <t>PASIVO</t>
  </si>
  <si>
    <t>PERDIDA</t>
  </si>
  <si>
    <t>GANANCIA</t>
  </si>
  <si>
    <t>DEBE</t>
  </si>
  <si>
    <t>HABER</t>
  </si>
  <si>
    <t>SALDO DEUDOR</t>
  </si>
  <si>
    <t>SALDO ACREEDOR</t>
  </si>
  <si>
    <t>fecha</t>
  </si>
  <si>
    <t>cuenta</t>
  </si>
  <si>
    <t>debe</t>
  </si>
  <si>
    <t>haber</t>
  </si>
  <si>
    <t>glosa</t>
  </si>
  <si>
    <t>descripcion</t>
  </si>
  <si>
    <t>n° asiento</t>
  </si>
  <si>
    <t>saldo</t>
  </si>
  <si>
    <t>SUBTOTAL</t>
  </si>
  <si>
    <t>UTILIDAD DEL EJERCICIO (PERDIDA)</t>
  </si>
  <si>
    <t>TOTAL GENERAL</t>
  </si>
  <si>
    <t>1000 ACTIVO</t>
  </si>
  <si>
    <t>1100 ACTIVOS CORRIENTES</t>
  </si>
  <si>
    <t>1110 DISPONIBLE</t>
  </si>
  <si>
    <t>1111 CAJA</t>
  </si>
  <si>
    <t>1120 DEUDORES POR VENTAS</t>
  </si>
  <si>
    <t>1121 CLIENTES</t>
  </si>
  <si>
    <t>1130 IMPTO. X RECUPERAR</t>
  </si>
  <si>
    <t>1131 IVA CF</t>
  </si>
  <si>
    <t>1132 PPM</t>
  </si>
  <si>
    <t>1133 REMANENTE IVA CF</t>
  </si>
  <si>
    <t>1140 EXISTENCIAS</t>
  </si>
  <si>
    <t>1141 INSUMOS</t>
  </si>
  <si>
    <t>1200 ACTIVOS NO CORRIENTES</t>
  </si>
  <si>
    <t>1210 PROPIEDAD PLANTA Y EQUIPO</t>
  </si>
  <si>
    <t>1211 EQUIPOS</t>
  </si>
  <si>
    <t>1212 DEP. ACUM EQUIPOS</t>
  </si>
  <si>
    <t>2000 PASIVOS Y PATRIMONIO</t>
  </si>
  <si>
    <t>2100 PASIVOS CORRIENTES</t>
  </si>
  <si>
    <t>2110 CUENTAS POR PAGAR</t>
  </si>
  <si>
    <t>2111 PROVEEDORES</t>
  </si>
  <si>
    <t>2120 RETENCIONES</t>
  </si>
  <si>
    <t>2121 IVA DF</t>
  </si>
  <si>
    <t>2122 RET. DE HONORARIOS</t>
  </si>
  <si>
    <t>2123 IMPTO. X PAGAR</t>
  </si>
  <si>
    <t>3000 PATRIMONIO</t>
  </si>
  <si>
    <t>3100 APORTE SOCIAL</t>
  </si>
  <si>
    <t>3110 APORTE ENTERADO</t>
  </si>
  <si>
    <t>3111 CAPITAL</t>
  </si>
  <si>
    <t>3120 RESERVAS</t>
  </si>
  <si>
    <t>3121 REV. DE CAPITAL</t>
  </si>
  <si>
    <t>3130 RESULTADOS</t>
  </si>
  <si>
    <t>3131 RESULTADOS ACUMULADOS</t>
  </si>
  <si>
    <t>3132 RESULTADO DEL EJERCICIO</t>
  </si>
  <si>
    <t>4000 INGRESOS DE LA EXPLOTACION</t>
  </si>
  <si>
    <t>4100 INGRESOS POR VENTAS</t>
  </si>
  <si>
    <t>4110 INGRESOS POR VENTAS</t>
  </si>
  <si>
    <t>4111 VENTAS</t>
  </si>
  <si>
    <t>5000 COSTOS DE LA EXPLOTACION</t>
  </si>
  <si>
    <t>5100 COSTO DE VENTAS</t>
  </si>
  <si>
    <t>5110 COSTO DE VENTAS</t>
  </si>
  <si>
    <t>5111 COSTO DE VENTAS</t>
  </si>
  <si>
    <t>5112 DEPRECIACION  (COSTO)</t>
  </si>
  <si>
    <t>6000 GASTOS DE ADMINISTRACION Y VENTAS</t>
  </si>
  <si>
    <t>6100 GASTOS DE ADMINISTRACION</t>
  </si>
  <si>
    <t>6110 HONORARIOS Y SERVICIOS EXTERNOS</t>
  </si>
  <si>
    <t>6111 HONORARIOS CONTABLES</t>
  </si>
  <si>
    <t>6200 EGRESOS FUERA DE LA EXPLOTACION</t>
  </si>
  <si>
    <t>6210 EGRESOS NO OPERACIONALES</t>
  </si>
  <si>
    <t>6211 INTERESES Y MULTAS FISCALES</t>
  </si>
  <si>
    <t>7000 CORRECCIONES MONETARIAS</t>
  </si>
  <si>
    <t>7100 CORRECCIONES MONETARIAS</t>
  </si>
  <si>
    <t>7110 CORRECCIONES MONETARIAS</t>
  </si>
  <si>
    <t>7111 CCMM ACTIVOS-PASIVOS</t>
  </si>
  <si>
    <t>8000 IMPUESTO A LA RENTA</t>
  </si>
  <si>
    <t>8100 IMPUESTO A LA RENTA</t>
  </si>
  <si>
    <t>8110 IMPUESTO A LA RENTA</t>
  </si>
  <si>
    <t>8111 IMPUESTO A LA RENTA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</si>
  <si>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</si>
  <si>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</si>
  <si>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</si>
  <si>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</si>
  <si>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</si>
  <si>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</si>
  <si>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</si>
  <si>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</si>
  <si>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</si>
  <si>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</si>
  <si>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</si>
  <si>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</si>
  <si>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</si>
  <si>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Sub-Totales</t>
  </si>
  <si>
    <t>Pérdidas / Ganancias</t>
  </si>
  <si>
    <t>Total General</t>
  </si>
  <si>
    <t>Balance Tributario</t>
  </si>
  <si>
    <t xml:space="preserve"> Acumulado mes/año</t>
  </si>
  <si>
    <t>Diciembre/2016</t>
  </si>
  <si>
    <t>Fecha :</t>
  </si>
  <si>
    <t>De acuerdo al artículo 100 del código tributario, la sociedad es responsable de la veracidad de la información entregada a los contadores para la preparación de los asientos contables y el balance general.</t>
  </si>
  <si>
    <t>Firma Contador:</t>
  </si>
  <si>
    <t>Firma Representante Legal:</t>
  </si>
  <si>
    <t>Juan Provoste S.</t>
  </si>
  <si>
    <t>Consultor.</t>
  </si>
  <si>
    <t>Construccion y servicios de ingenieria Zvonko Kuzmicic EIRL</t>
  </si>
  <si>
    <t>Obras menores en construccion</t>
  </si>
  <si>
    <t>Padre Luis de Valdivia 2895</t>
  </si>
  <si>
    <t>Macul</t>
  </si>
  <si>
    <t>Santiago</t>
  </si>
  <si>
    <t>76.628.808-1</t>
  </si>
  <si>
    <t>Caja</t>
  </si>
  <si>
    <t>Intereses Diferidos</t>
  </si>
  <si>
    <t>Clientes con Boletas</t>
  </si>
  <si>
    <t>Anticipos al Personal</t>
  </si>
  <si>
    <t>Iva Crédito Fiscal</t>
  </si>
  <si>
    <t>P.P.M.</t>
  </si>
  <si>
    <t>Gtos. de Representación y Puesta en Marcha</t>
  </si>
  <si>
    <t>Amortización Acumalada</t>
  </si>
  <si>
    <t>Préstamos Bancarcarios C/P</t>
  </si>
  <si>
    <t>Remuneraciones por Pagar</t>
  </si>
  <si>
    <t>Honorarios por Pagar</t>
  </si>
  <si>
    <t>Proveedores Nacionales</t>
  </si>
  <si>
    <t>Iva Débito Fiscal</t>
  </si>
  <si>
    <t>Retención de Segunda Categoría</t>
  </si>
  <si>
    <t>Impuesto Unico</t>
  </si>
  <si>
    <t>Impuesto Mensual por Pagar</t>
  </si>
  <si>
    <t>Préstamo Bancario L/P</t>
  </si>
  <si>
    <t>Capital Pagado</t>
  </si>
  <si>
    <t>Revalorización Capital Propio</t>
  </si>
  <si>
    <t>Descuentos Ganados</t>
  </si>
  <si>
    <t>Remuneraciones</t>
  </si>
  <si>
    <t>Gratificaciones</t>
  </si>
  <si>
    <t>Bonos Pagados</t>
  </si>
  <si>
    <t>Aguinaldos</t>
  </si>
  <si>
    <t>Aportes Patronales</t>
  </si>
  <si>
    <t>Comisiones Bancarias</t>
  </si>
  <si>
    <t>Otros Gastos Bancarios</t>
  </si>
  <si>
    <t>Intereses Prestamo Bancario</t>
  </si>
  <si>
    <t>Arriendo Local</t>
  </si>
  <si>
    <t>Otros Gastos Generales</t>
  </si>
  <si>
    <t>Gastos de Aseo</t>
  </si>
  <si>
    <t>Leyes Sociales por Pagar</t>
  </si>
  <si>
    <t>Ganancia (perdida) acumulada</t>
  </si>
  <si>
    <t>Gastos e Insumos de Oficina</t>
  </si>
  <si>
    <t>Costos por distribuir</t>
  </si>
  <si>
    <t>Intereses Bancarios</t>
  </si>
  <si>
    <t>Utilidad/Pérdida en venta de activos</t>
  </si>
  <si>
    <t>Ganancia (perdida) del ejercicio</t>
  </si>
  <si>
    <t>Gastos comunes</t>
  </si>
  <si>
    <t>Servicios informaticos</t>
  </si>
  <si>
    <t>Amortizacion del ejercicio</t>
  </si>
  <si>
    <t>Correccion Monetaria</t>
  </si>
  <si>
    <t>Impuesto a la renta</t>
  </si>
  <si>
    <t>Gastos rechazados</t>
  </si>
  <si>
    <t>Account</t>
  </si>
  <si>
    <t>AccountName</t>
  </si>
  <si>
    <t>Type</t>
  </si>
  <si>
    <t>Asset</t>
  </si>
  <si>
    <t>Liabilities</t>
  </si>
  <si>
    <t>Revenue</t>
  </si>
  <si>
    <t>Costs</t>
  </si>
  <si>
    <t>Equity</t>
  </si>
  <si>
    <t>SG&amp;A</t>
  </si>
  <si>
    <t>Financial Income</t>
  </si>
  <si>
    <t>Ingresos Financieros</t>
  </si>
  <si>
    <t>Non-Financial Income</t>
  </si>
  <si>
    <t>Other Income/Expenses</t>
  </si>
  <si>
    <t>Multas e intereses por mora</t>
  </si>
  <si>
    <t>Mes</t>
  </si>
  <si>
    <t>Rut</t>
  </si>
  <si>
    <t>Banco</t>
  </si>
  <si>
    <t>Maq. Y equipos Computacionales</t>
  </si>
  <si>
    <t>Muebles y utiles</t>
  </si>
  <si>
    <t>Depreciación Acum. Maq. y Eq.</t>
  </si>
  <si>
    <t>Depreciación Acumulada M. y Ut.</t>
  </si>
  <si>
    <t>Asociacion Gremial Red de Salas AG</t>
  </si>
  <si>
    <t>65.122.201-K</t>
  </si>
  <si>
    <t>Acreedores</t>
  </si>
  <si>
    <t>Otros ingresos por Proyectos</t>
  </si>
  <si>
    <t>Costo de produccion de eventos</t>
  </si>
  <si>
    <t>Asesorias Legales</t>
  </si>
  <si>
    <t>Honorarios administrativos</t>
  </si>
  <si>
    <t>Traslados y Transportes</t>
  </si>
  <si>
    <t>Gastos de promocion y difusion</t>
  </si>
  <si>
    <t>Gastos de runiones y representacion</t>
  </si>
  <si>
    <t>Gastos por subvencion de entradas</t>
  </si>
  <si>
    <t>Gastos por distribuir</t>
  </si>
  <si>
    <t>Papeleria e insumos de oficina</t>
  </si>
  <si>
    <t>Impuestos No Recuperados</t>
  </si>
  <si>
    <t>Asesorias de apoyo al giro</t>
  </si>
  <si>
    <t>Servicios contables</t>
  </si>
  <si>
    <t>Telefono e Internet</t>
  </si>
  <si>
    <t>Nro</t>
  </si>
  <si>
    <t>Tipo Doc</t>
  </si>
  <si>
    <t>Tipo Compra</t>
  </si>
  <si>
    <t>RUT Proveedor</t>
  </si>
  <si>
    <t>Razon Social</t>
  </si>
  <si>
    <t>Folio</t>
  </si>
  <si>
    <t>Fecha Docto</t>
  </si>
  <si>
    <t>Del Giro</t>
  </si>
  <si>
    <t>76617691-7</t>
  </si>
  <si>
    <t>CONSULTORIA Y ASESORIAS GUTIERREZ, GUZMAN Y PROVOSTE LIMITADA</t>
  </si>
  <si>
    <t>76981642-9</t>
  </si>
  <si>
    <t>CLOUDLATAM SPA</t>
  </si>
  <si>
    <t>76114143-0</t>
  </si>
  <si>
    <t>VTR Comunicaciones SpA</t>
  </si>
  <si>
    <t>76086346-7</t>
  </si>
  <si>
    <t>Sociedad Comercial y Publicitaria PROD DiseÃ±o Integral Ltda.</t>
  </si>
  <si>
    <t>77992990-6</t>
  </si>
  <si>
    <t>LETRAS  MONOS EDICIONES LIMITADA</t>
  </si>
  <si>
    <t>65069210-1</t>
  </si>
  <si>
    <t>CORPORACION CULTURAL MATUCANA CIEN</t>
  </si>
  <si>
    <t>83368500-7</t>
  </si>
  <si>
    <t>TEATRO POPULAR ICTUS</t>
  </si>
  <si>
    <t>76482490-3</t>
  </si>
  <si>
    <t>LA MEMORIA CENTRO CULTURAL LIMITADA</t>
  </si>
  <si>
    <t>75942910-9</t>
  </si>
  <si>
    <t>COLECTIVO DE ARTE LA VITRINA</t>
  </si>
  <si>
    <t>76575573-5</t>
  </si>
  <si>
    <t>SANKA PRODUCCIONES JUAN PABLO ANDRÃ‰S ROSALES ALARCÃ“N EMPRESA INDIVIDUA</t>
  </si>
  <si>
    <t>76437175-5</t>
  </si>
  <si>
    <t>65011263-6</t>
  </si>
  <si>
    <t>CORPORACION CENTRO CULTURAL GABRIELA MISTRAL</t>
  </si>
  <si>
    <t>70884700-3</t>
  </si>
  <si>
    <t>UNIVERSIDAD FINIS TERRAE</t>
  </si>
  <si>
    <t>76053667-9</t>
  </si>
  <si>
    <t>VIAJEINMOVIL PRODUCCIONES TEATRALES LIMITADA</t>
  </si>
  <si>
    <t>76245098-4</t>
  </si>
  <si>
    <t>PYME CULTURAL HOPPMANN - HURTADO SPA</t>
  </si>
  <si>
    <t>81698900-0</t>
  </si>
  <si>
    <t>Pont. Universidad Catolica de Chile</t>
  </si>
  <si>
    <t>76042143-K</t>
  </si>
  <si>
    <t>VILLEGAS ALFARO LISSETTE CECILIA Y OTRO LIMITADA</t>
  </si>
  <si>
    <t>76774680-6</t>
  </si>
  <si>
    <t>71500500-K</t>
  </si>
  <si>
    <t>Universidad Mayor</t>
  </si>
  <si>
    <t>65126706-4</t>
  </si>
  <si>
    <t>COOPERATIVA DE TRABAJO SMART-CHILE</t>
  </si>
  <si>
    <t>76201430-0</t>
  </si>
  <si>
    <t>PROD ESPECTAC CULTURALES TEATRALES TRANQUILA LTDA</t>
  </si>
  <si>
    <t>65222230-7</t>
  </si>
  <si>
    <t>CENTRO CULTURAL TEATRO DEL PUENTE</t>
  </si>
  <si>
    <t>65018845-4</t>
  </si>
  <si>
    <t>FUNDACION SINDICATO DE ACTORES DE CHILE SIDARTE</t>
  </si>
  <si>
    <t>76312870-9</t>
  </si>
  <si>
    <t>PRODUCCIONES ROBERTO LUIS NICOLINI BARISON E.I.R.L.</t>
  </si>
  <si>
    <t>76096518-9</t>
  </si>
  <si>
    <t>ARTE IMPRESO LIMITADA</t>
  </si>
  <si>
    <t>82888600-2</t>
  </si>
  <si>
    <t>CIRCULO DE PERIODISTAS DE SANTIAGO</t>
  </si>
  <si>
    <t>76273376-5</t>
  </si>
  <si>
    <t>EVENTOS CACHAFAZ LIMITADA</t>
  </si>
  <si>
    <t>LA MAQUINA DEL ARTE SPA</t>
  </si>
  <si>
    <t>Concepto</t>
  </si>
  <si>
    <t>Alojamiento</t>
  </si>
  <si>
    <t>Costo</t>
  </si>
  <si>
    <t>IVA</t>
  </si>
  <si>
    <t>Total</t>
  </si>
  <si>
    <t>Exento</t>
  </si>
  <si>
    <t>Neto</t>
  </si>
  <si>
    <t>Grand Total</t>
  </si>
  <si>
    <t>Sum of Costo</t>
  </si>
  <si>
    <t>Sum of IVA</t>
  </si>
  <si>
    <t>15709784-9</t>
  </si>
  <si>
    <t>13657308-K</t>
  </si>
  <si>
    <t>Asignaciones</t>
  </si>
  <si>
    <t>otros no imponibles</t>
  </si>
  <si>
    <t>Cuentas por pagar L/P</t>
  </si>
  <si>
    <t>N°</t>
  </si>
  <si>
    <t>Estado</t>
  </si>
  <si>
    <t>Fecha</t>
  </si>
  <si>
    <t>Nombre o Razón Social</t>
  </si>
  <si>
    <t>Soc. Prof.</t>
  </si>
  <si>
    <t>Brutos</t>
  </si>
  <si>
    <t>Retenido</t>
  </si>
  <si>
    <t>Pagado</t>
  </si>
  <si>
    <t>Cuenta</t>
  </si>
  <si>
    <t>Sum of Brutos</t>
  </si>
  <si>
    <t>Sum of Retenido</t>
  </si>
  <si>
    <t>Sum of Pagado</t>
  </si>
  <si>
    <t>Ingresos por Convenio MINCAP</t>
  </si>
  <si>
    <t>Otros Egresos</t>
  </si>
  <si>
    <t>AFP</t>
  </si>
  <si>
    <t>Fonasa</t>
  </si>
  <si>
    <t>Cód</t>
  </si>
  <si>
    <t>R.U.T</t>
  </si>
  <si>
    <t>Nombre</t>
  </si>
  <si>
    <t>S. Base</t>
  </si>
  <si>
    <t>Total Imp.</t>
  </si>
  <si>
    <t>Tot. Haberes</t>
  </si>
  <si>
    <t>Previsión</t>
  </si>
  <si>
    <t>Salud</t>
  </si>
  <si>
    <t>Imp. Unico</t>
  </si>
  <si>
    <t>Seg. Ces.</t>
  </si>
  <si>
    <t>Otros D.Leg.</t>
  </si>
  <si>
    <t>Tot. D.Leg.</t>
  </si>
  <si>
    <t>Tot. Desc.</t>
  </si>
  <si>
    <t>Líquido</t>
  </si>
  <si>
    <t>CASALS VALENZUELA PABLO GUSTAVO</t>
  </si>
  <si>
    <t>13657102-8</t>
  </si>
  <si>
    <t>Marquez Thomas Marcela Soledad</t>
  </si>
  <si>
    <t>ASOC GREMIAL RED DE SALAS DE TEATRO AG</t>
  </si>
  <si>
    <t>Rut: 65.122.201-K</t>
  </si>
  <si>
    <t>ERNESTO PINTO LAGARRIGUE 131</t>
  </si>
  <si>
    <t>VERONICA TAPIA COURBIS</t>
  </si>
  <si>
    <t>LIBRO DE REMUNERACIONES</t>
  </si>
  <si>
    <t xml:space="preserve"> </t>
  </si>
  <si>
    <t>ISAPRE</t>
  </si>
  <si>
    <t>Desctos</t>
  </si>
  <si>
    <t>aporte patronal</t>
  </si>
  <si>
    <t>Previred</t>
  </si>
  <si>
    <t>76468188-6</t>
  </si>
  <si>
    <t>TICKETPLUS SPA</t>
  </si>
  <si>
    <t>65235730-K</t>
  </si>
  <si>
    <t>CORP TEATRO CAMINO</t>
  </si>
  <si>
    <t>76931407-5</t>
  </si>
  <si>
    <t>POR LA VOZ O LA PALABRA SPA</t>
  </si>
  <si>
    <t>76157981-9</t>
  </si>
  <si>
    <t>GESTION DE DISENO Y WEB,WHOOO LIMITADA</t>
  </si>
  <si>
    <t>TEATRO AZARES SPA</t>
  </si>
  <si>
    <t>EVENTOS CACHAFAZ SPA</t>
  </si>
  <si>
    <t>76565329-0</t>
  </si>
  <si>
    <t>SERVICIOS DE MEDIACIÃ“N CULTURAL SPA</t>
  </si>
  <si>
    <t>27/01/2020</t>
  </si>
  <si>
    <t>VIGENTE</t>
  </si>
  <si>
    <t>17655297-2</t>
  </si>
  <si>
    <t>DANIEL ALEJANDRO ALBORNOZ MUNO</t>
  </si>
  <si>
    <t>NO</t>
  </si>
  <si>
    <t>26/02/2020</t>
  </si>
  <si>
    <t>28/02/2020</t>
  </si>
  <si>
    <t>16227193-8</t>
  </si>
  <si>
    <t>KATERYN DEL PILAR GARZON MANZA</t>
  </si>
  <si>
    <t>26/03/2020</t>
  </si>
  <si>
    <t>13924911-9</t>
  </si>
  <si>
    <t>FLORENCIA AGUILERA MOLINA</t>
  </si>
  <si>
    <t>16074873-7</t>
  </si>
  <si>
    <t>ANGELICA PAZ SAN MARTIN GARCIA</t>
  </si>
  <si>
    <t>27/03/2020</t>
  </si>
  <si>
    <t>18282717-7</t>
  </si>
  <si>
    <t>PILAR ANDREA HIGUERA VALENCIA</t>
  </si>
  <si>
    <t>28/04/2020</t>
  </si>
  <si>
    <t>29/04/2020</t>
  </si>
  <si>
    <t>27/05/2020</t>
  </si>
  <si>
    <t>28/05/2020</t>
  </si>
  <si>
    <t>26/06/2020</t>
  </si>
  <si>
    <t>29/06/2020</t>
  </si>
  <si>
    <t>29/07/2020</t>
  </si>
  <si>
    <t>30/07/2020</t>
  </si>
  <si>
    <t>31/07/2020</t>
  </si>
  <si>
    <t>25/08/2020</t>
  </si>
  <si>
    <t>15374494-7</t>
  </si>
  <si>
    <t>FELIPE SEBASTIAN PINO GUZMAN</t>
  </si>
  <si>
    <t>28/08/2020</t>
  </si>
  <si>
    <t>16/09/2020</t>
  </si>
  <si>
    <t>16479207-2</t>
  </si>
  <si>
    <t>CRISTIAN ALEJANDRO PRINEA MONT</t>
  </si>
  <si>
    <t>29/09/2020</t>
  </si>
  <si>
    <t>30/09/2020</t>
  </si>
  <si>
    <t>MARIA LUISA BALLENTINE ORDENES</t>
  </si>
  <si>
    <t>28/10/2020</t>
  </si>
  <si>
    <t>29/10/2020</t>
  </si>
  <si>
    <t>30/10/2020</t>
  </si>
  <si>
    <t>15379532-0</t>
  </si>
  <si>
    <t>BARBARA MAGDALENA MUNOZ MORAGA</t>
  </si>
  <si>
    <t>16371289-K</t>
  </si>
  <si>
    <t>PABLO ANTONIO MOIS FREIWIRTH</t>
  </si>
  <si>
    <t>17087276-2</t>
  </si>
  <si>
    <t>CAMILA VALERIA PIMENTEL REYES</t>
  </si>
  <si>
    <t>13/11/2020</t>
  </si>
  <si>
    <t>15438060-4</t>
  </si>
  <si>
    <t>GERALDINE GISELLE ARCE PARDO</t>
  </si>
  <si>
    <t>25/11/2020</t>
  </si>
  <si>
    <t>17028456-9</t>
  </si>
  <si>
    <t>NICOLE ANDREA GONZALEZ TORO</t>
  </si>
  <si>
    <t>27/11/2020</t>
  </si>
  <si>
    <t>30/11/2020</t>
  </si>
  <si>
    <t>15343243-0</t>
  </si>
  <si>
    <t>NELSON ANDRES ALVAREZ REBOLLED</t>
  </si>
  <si>
    <t>29/12/2020</t>
  </si>
  <si>
    <t>30/12/2020</t>
  </si>
  <si>
    <t>13660671-9</t>
  </si>
  <si>
    <t>ALVARO RODRIGO VENEGAS LEIVA</t>
  </si>
  <si>
    <t>31/12/2020</t>
  </si>
  <si>
    <t>Asesorias y Capacitaciones</t>
  </si>
  <si>
    <t>Subtotales</t>
  </si>
  <si>
    <t xml:space="preserve">De acuerdo al artículo 100 del código tributario, la sociedad es responsable de la veracidad de la información entregada a los contadores para la preparación </t>
  </si>
  <si>
    <t>de los asientos contables y el balance general.</t>
  </si>
  <si>
    <t>Rut 17.783.780-6</t>
  </si>
  <si>
    <t>Juan Patricio Provoste Silva</t>
  </si>
  <si>
    <t>Periodo</t>
  </si>
  <si>
    <t>DT</t>
  </si>
  <si>
    <t>H. Extras</t>
  </si>
  <si>
    <t>Grat. Legal</t>
  </si>
  <si>
    <t>Otros Imp.</t>
  </si>
  <si>
    <t>Asig. Fam.</t>
  </si>
  <si>
    <t>Otr. No Imp.</t>
  </si>
  <si>
    <t>Tot. No Imp.</t>
  </si>
  <si>
    <t>Desc. Varios</t>
  </si>
  <si>
    <t>13669050-7</t>
  </si>
  <si>
    <t>Henriquez Bellone German Gonzalo</t>
  </si>
  <si>
    <t>2021-01</t>
  </si>
  <si>
    <t>77104245-7</t>
  </si>
  <si>
    <t>REMODELACIÃ“N Y CONSTRUCCIÃ“N SPA</t>
  </si>
  <si>
    <t>77185205-K</t>
  </si>
  <si>
    <t>CORREA HARTARD SPA</t>
  </si>
  <si>
    <t>76806990-5</t>
  </si>
  <si>
    <t>INTERFILM S.A</t>
  </si>
  <si>
    <t>76215824-8</t>
  </si>
  <si>
    <t>SMARTPRINT DIGITAL LTDA</t>
  </si>
  <si>
    <t>76067593-8</t>
  </si>
  <si>
    <t>COMERCIAL YU Y COMPANIA LIMITADA</t>
  </si>
  <si>
    <t>2021-02</t>
  </si>
  <si>
    <t>2021-03</t>
  </si>
  <si>
    <t>90193000-7</t>
  </si>
  <si>
    <t>Empresa El Mercurio S.A.P.</t>
  </si>
  <si>
    <t>76170725-6</t>
  </si>
  <si>
    <t>COPESA S.A.</t>
  </si>
  <si>
    <t>2021_04</t>
  </si>
  <si>
    <t>2021_05</t>
  </si>
  <si>
    <t>78341740-5</t>
  </si>
  <si>
    <t>JARUFE Y JARUFE HERMANOS LIMITADA</t>
  </si>
  <si>
    <t>2021_06</t>
  </si>
  <si>
    <t>2021_07</t>
  </si>
  <si>
    <t>2021_08</t>
  </si>
  <si>
    <t>76240129-0</t>
  </si>
  <si>
    <t>DISTRIBUIDORA HNOS SQUELLA LTDA</t>
  </si>
  <si>
    <t>60910000-1</t>
  </si>
  <si>
    <t>Universidad de Chile</t>
  </si>
  <si>
    <t>2021_09</t>
  </si>
  <si>
    <t>96928180-5</t>
  </si>
  <si>
    <t>EMP.NAC.DE CERTIFICACION ELECTRONICA S.A</t>
  </si>
  <si>
    <t>2021_10</t>
  </si>
  <si>
    <t>Universidad De Chile</t>
  </si>
  <si>
    <t>2021_11</t>
  </si>
  <si>
    <t>76951392-2</t>
  </si>
  <si>
    <t>KEEP IDEAS SPA</t>
  </si>
  <si>
    <t>76278262-6</t>
  </si>
  <si>
    <t>CREACION DE SOFTWARE Y APLICACIONES Y SEGURIDAD MOVIL ASESORIA EN NEGO</t>
  </si>
  <si>
    <t>2021_12</t>
  </si>
  <si>
    <t>Fecha Anulación</t>
  </si>
  <si>
    <t>17586811-9</t>
  </si>
  <si>
    <t>FELIPE EDUARDO ANDRADES PERALT</t>
  </si>
  <si>
    <t>16871301-0</t>
  </si>
  <si>
    <t>PABLO CESAR MONSALVE CARRILLO</t>
  </si>
  <si>
    <t>16865160-0</t>
  </si>
  <si>
    <t>HEFAR ANTONIO ANDRES CANTILLAN</t>
  </si>
  <si>
    <t>7512858-4</t>
  </si>
  <si>
    <t>MARCELO RUBEN PORTA ILABACA</t>
  </si>
  <si>
    <t>16359574-5</t>
  </si>
  <si>
    <t>ANDRES ALEJANDRO HERRERA ORTIZ</t>
  </si>
  <si>
    <t>13882556-6</t>
  </si>
  <si>
    <t>MARIA JOSE SIEBALD MORGAN</t>
  </si>
  <si>
    <t>3562928-9</t>
  </si>
  <si>
    <t>JUAN GABRIEL RODOLFO EUGENIO D</t>
  </si>
  <si>
    <t>13924793-0</t>
  </si>
  <si>
    <t>ESTEBAN RAMOS MOORE</t>
  </si>
  <si>
    <t>16085048-5</t>
  </si>
  <si>
    <t>VICTOR MANUEL ZUNIGA VALDES</t>
  </si>
  <si>
    <t>13953811-0</t>
  </si>
  <si>
    <t>CARLA CECILIA ROMERO MARTINEZ</t>
  </si>
  <si>
    <t>16741083-9</t>
  </si>
  <si>
    <t>JUAN PABLO IBARRA VALENCIA</t>
  </si>
  <si>
    <t>17304085-7</t>
  </si>
  <si>
    <t>NICOLE ARACELLI MANSILLA ROMER</t>
  </si>
  <si>
    <t>18702099-9</t>
  </si>
  <si>
    <t>AYELEN AILIN SALAZAR HUAIQUINI</t>
  </si>
  <si>
    <t>Asiento de apertura</t>
  </si>
  <si>
    <t>Remuneraciones del periodo (2021)</t>
  </si>
  <si>
    <t>Venta a corporación municipal de peñalolen</t>
  </si>
  <si>
    <t>Ingresos por proyecto/fondos concursables 2021 MINCAP Folio 523772</t>
  </si>
  <si>
    <t>Asistencia de producción</t>
  </si>
  <si>
    <t>Servicios Página web</t>
  </si>
  <si>
    <t>Asesoría legal</t>
  </si>
  <si>
    <t>Asistente de comunicaciones</t>
  </si>
  <si>
    <t>Diseño Gráfico</t>
  </si>
  <si>
    <t>Gestión y Producción</t>
  </si>
  <si>
    <t>Producción</t>
  </si>
  <si>
    <t>notario</t>
  </si>
  <si>
    <t>Expositor</t>
  </si>
  <si>
    <t>Servicio de traducción</t>
  </si>
  <si>
    <t>Tipo Gasto</t>
  </si>
  <si>
    <t>Desinfectante y alcohol gel</t>
  </si>
  <si>
    <t>Desinfección - atomizador inalámbrico</t>
  </si>
  <si>
    <t>Desinfección - Pulverizador, Pediluvio</t>
  </si>
  <si>
    <t>Publicidad - Afiches, Pendon, Cubre Butacas</t>
  </si>
  <si>
    <t>Publicidad - Film, Cinta</t>
  </si>
  <si>
    <t>sin info en SII (posible publicidad)</t>
  </si>
  <si>
    <t>Servicios Contables y tributarios</t>
  </si>
  <si>
    <t>Suscripción mensual - diario</t>
  </si>
  <si>
    <t>Otros gastos - Fontanería</t>
  </si>
  <si>
    <t>Funcion</t>
  </si>
  <si>
    <t>Asistencia de Producción</t>
  </si>
  <si>
    <t>Row Labels</t>
  </si>
  <si>
    <t>Sum of Neto</t>
  </si>
  <si>
    <t>Sum of Exento</t>
  </si>
  <si>
    <t>Sum of Total</t>
  </si>
  <si>
    <t>Concepto gasto</t>
  </si>
  <si>
    <t>Debe</t>
  </si>
  <si>
    <t>Haber</t>
  </si>
  <si>
    <t>Glosa</t>
  </si>
  <si>
    <t>Retención de honorarios 2021</t>
  </si>
  <si>
    <t>Honorarios pagados 2021</t>
  </si>
  <si>
    <t>Validador</t>
  </si>
  <si>
    <t>IVA CF no recuperado 2021</t>
  </si>
  <si>
    <t>Proveedores pagados 2021</t>
  </si>
  <si>
    <t>Pago de honorarios 2021</t>
  </si>
  <si>
    <t>Pago de Proveedores 2021</t>
  </si>
  <si>
    <t>Pago de remuneraciones 2021</t>
  </si>
  <si>
    <t>Ingresos con factura - Corporación Cultural Peñalolen</t>
  </si>
  <si>
    <t>Pago de IVA 2021</t>
  </si>
  <si>
    <t>Pago leyes sociales 2021</t>
  </si>
  <si>
    <t>Finaciamiento interno para proyectos</t>
  </si>
  <si>
    <t>(sobregiro)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</si>
</sst>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;\(#,##0\)"/>
    <numFmt numFmtId="167" formatCode="###,###,###,##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 Light"/>
      <family val="2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sz val="10"/>
      <name val="Times New Roman"/>
      <family val="1"/>
    </font>
    <font>
      <b/>
      <sz val="10"/>
      <color rgb="FF000000"/>
      <name val="Calibri Light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AFFEA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</borders>
  <cellStyleXfs count="45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6" applyNumberFormat="0" applyAlignment="0" applyProtection="0"/>
    <xf numFmtId="0" fontId="20" fillId="7" borderId="17" applyNumberFormat="0" applyAlignment="0" applyProtection="0"/>
    <xf numFmtId="0" fontId="21" fillId="7" borderId="16" applyNumberFormat="0" applyAlignment="0" applyProtection="0"/>
    <xf numFmtId="0" fontId="22" fillId="0" borderId="18" applyNumberFormat="0" applyFill="0" applyAlignment="0" applyProtection="0"/>
    <xf numFmtId="0" fontId="23" fillId="8" borderId="19" applyNumberFormat="0" applyAlignment="0" applyProtection="0"/>
    <xf numFmtId="0" fontId="24" fillId="0" borderId="0" applyNumberFormat="0" applyFill="0" applyBorder="0" applyAlignment="0" applyProtection="0"/>
    <xf numFmtId="0" fontId="3" fillId="9" borderId="20" applyNumberFormat="0" applyFont="0" applyAlignment="0" applyProtection="0"/>
    <xf numFmtId="0" fontId="25" fillId="0" borderId="0" applyNumberFormat="0" applyFill="0" applyBorder="0" applyAlignment="0" applyProtection="0"/>
    <xf numFmtId="0" fontId="8" fillId="0" borderId="21" applyNumberFormat="0" applyFill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14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5" fontId="0" fillId="2" borderId="0" xfId="0" applyNumberFormat="1" applyFill="1"/>
    <xf numFmtId="41" fontId="0" fillId="0" borderId="0" xfId="0" applyNumberFormat="1"/>
    <xf numFmtId="41" fontId="0" fillId="0" borderId="0" xfId="2" applyFont="1"/>
    <xf numFmtId="0" fontId="0" fillId="0" borderId="0" xfId="0" applyBorder="1"/>
    <xf numFmtId="14" fontId="0" fillId="0" borderId="0" xfId="0" applyNumberFormat="1" applyBorder="1"/>
    <xf numFmtId="165" fontId="0" fillId="0" borderId="0" xfId="1" applyNumberFormat="1" applyFont="1" applyBorder="1"/>
    <xf numFmtId="0" fontId="0" fillId="0" borderId="0" xfId="0" applyFill="1" applyBorder="1"/>
    <xf numFmtId="165" fontId="3" fillId="0" borderId="0" xfId="1" applyNumberFormat="1" applyFont="1" applyBorder="1"/>
    <xf numFmtId="0" fontId="4" fillId="0" borderId="2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/>
    <xf numFmtId="167" fontId="5" fillId="0" borderId="2" xfId="0" applyNumberFormat="1" applyFont="1" applyFill="1" applyBorder="1" applyAlignment="1" applyProtection="1"/>
    <xf numFmtId="49" fontId="4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/>
    <xf numFmtId="165" fontId="9" fillId="0" borderId="0" xfId="1" applyNumberFormat="1" applyFont="1"/>
    <xf numFmtId="166" fontId="9" fillId="0" borderId="0" xfId="0" applyNumberFormat="1" applyFont="1"/>
    <xf numFmtId="41" fontId="9" fillId="0" borderId="0" xfId="2" applyFont="1"/>
    <xf numFmtId="165" fontId="9" fillId="0" borderId="0" xfId="0" applyNumberFormat="1" applyFont="1"/>
    <xf numFmtId="41" fontId="9" fillId="0" borderId="0" xfId="0" applyNumberFormat="1" applyFont="1"/>
    <xf numFmtId="0" fontId="0" fillId="0" borderId="0" xfId="0"/>
    <xf numFmtId="0" fontId="9" fillId="0" borderId="0" xfId="0" applyNumberFormat="1" applyFont="1"/>
    <xf numFmtId="0" fontId="0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1" xfId="0" applyBorder="1"/>
    <xf numFmtId="0" fontId="0" fillId="0" borderId="11" xfId="0" applyBorder="1"/>
    <xf numFmtId="0" fontId="0" fillId="0" borderId="8" xfId="0" applyFill="1" applyBorder="1"/>
    <xf numFmtId="0" fontId="0" fillId="0" borderId="8" xfId="0" applyFont="1" applyFill="1" applyBorder="1"/>
    <xf numFmtId="0" fontId="0" fillId="0" borderId="11" xfId="0" applyFont="1" applyBorder="1"/>
    <xf numFmtId="0" fontId="0" fillId="0" borderId="6" xfId="0" applyFill="1" applyBorder="1"/>
    <xf numFmtId="0" fontId="0" fillId="0" borderId="10" xfId="0" applyFill="1" applyBorder="1"/>
    <xf numFmtId="0" fontId="0" fillId="0" borderId="1" xfId="0" applyFont="1" applyBorder="1"/>
    <xf numFmtId="0" fontId="0" fillId="0" borderId="6" xfId="0" applyFont="1" applyFill="1" applyBorder="1"/>
    <xf numFmtId="0" fontId="0" fillId="0" borderId="10" xfId="0" applyFont="1" applyFill="1" applyBorder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pivotButton="1"/>
    <xf numFmtId="0" fontId="27" fillId="34" borderId="0" xfId="0" applyFont="1" applyFill="1"/>
    <xf numFmtId="165" fontId="27" fillId="34" borderId="0" xfId="1" applyNumberFormat="1" applyFont="1" applyFill="1"/>
    <xf numFmtId="0" fontId="26" fillId="34" borderId="0" xfId="0" applyFont="1" applyFill="1"/>
    <xf numFmtId="165" fontId="26" fillId="34" borderId="0" xfId="1" applyNumberFormat="1" applyFont="1" applyFill="1"/>
    <xf numFmtId="0" fontId="10" fillId="0" borderId="0" xfId="0" applyFont="1" applyAlignment="1"/>
    <xf numFmtId="0" fontId="9" fillId="0" borderId="0" xfId="0" applyFont="1" applyAlignment="1">
      <alignment wrapText="1"/>
    </xf>
    <xf numFmtId="164" fontId="10" fillId="0" borderId="0" xfId="0" applyNumberFormat="1" applyFont="1"/>
    <xf numFmtId="165" fontId="10" fillId="0" borderId="0" xfId="0" applyNumberFormat="1" applyFont="1"/>
    <xf numFmtId="0" fontId="10" fillId="0" borderId="0" xfId="0" applyFont="1"/>
    <xf numFmtId="0" fontId="9" fillId="0" borderId="0" xfId="0" applyFont="1" applyAlignment="1"/>
    <xf numFmtId="0" fontId="0" fillId="0" borderId="0" xfId="0"/>
    <xf numFmtId="0" fontId="0" fillId="0" borderId="0" xfId="0"/>
    <xf numFmtId="49" fontId="4" fillId="0" borderId="2" xfId="0" applyNumberFormat="1" applyFont="1" applyBorder="1"/>
    <xf numFmtId="0" fontId="9" fillId="0" borderId="2" xfId="0" applyFont="1" applyBorder="1"/>
    <xf numFmtId="166" fontId="9" fillId="0" borderId="2" xfId="1" applyNumberFormat="1" applyFont="1" applyBorder="1"/>
    <xf numFmtId="0" fontId="9" fillId="0" borderId="2" xfId="0" applyFont="1" applyFill="1" applyBorder="1"/>
    <xf numFmtId="166" fontId="9" fillId="0" borderId="2" xfId="1" applyNumberFormat="1" applyFont="1" applyFill="1" applyBorder="1"/>
    <xf numFmtId="166" fontId="10" fillId="0" borderId="2" xfId="1" applyNumberFormat="1" applyFont="1" applyBorder="1"/>
    <xf numFmtId="0" fontId="29" fillId="0" borderId="0" xfId="0" applyFont="1"/>
    <xf numFmtId="0" fontId="30" fillId="0" borderId="0" xfId="0" applyFont="1"/>
    <xf numFmtId="0" fontId="6" fillId="0" borderId="0" xfId="0" applyFont="1" applyAlignment="1"/>
    <xf numFmtId="0" fontId="4" fillId="0" borderId="0" xfId="0" applyFont="1" applyAlignment="1"/>
    <xf numFmtId="0" fontId="0" fillId="0" borderId="0" xfId="0"/>
    <xf numFmtId="0" fontId="31" fillId="0" borderId="12" xfId="0" applyFont="1" applyBorder="1"/>
    <xf numFmtId="0" fontId="31" fillId="35" borderId="12" xfId="0" applyFont="1" applyFill="1" applyBorder="1" applyAlignment="1">
      <alignment horizontal="center" wrapText="1"/>
    </xf>
    <xf numFmtId="17" fontId="2" fillId="0" borderId="12" xfId="0" applyNumberFormat="1" applyFont="1" applyBorder="1"/>
    <xf numFmtId="0" fontId="2" fillId="0" borderId="12" xfId="0" applyFont="1" applyBorder="1"/>
    <xf numFmtId="38" fontId="2" fillId="0" borderId="12" xfId="0" applyNumberFormat="1" applyFont="1" applyBorder="1"/>
    <xf numFmtId="41" fontId="2" fillId="0" borderId="12" xfId="2" applyFont="1" applyBorder="1"/>
    <xf numFmtId="41" fontId="2" fillId="0" borderId="12" xfId="2" applyFont="1" applyBorder="1" applyAlignment="1">
      <alignment horizontal="right"/>
    </xf>
    <xf numFmtId="17" fontId="9" fillId="0" borderId="0" xfId="0" applyNumberFormat="1" applyFont="1"/>
    <xf numFmtId="17" fontId="10" fillId="0" borderId="0" xfId="0" applyNumberFormat="1" applyFont="1"/>
    <xf numFmtId="41" fontId="10" fillId="0" borderId="0" xfId="2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 wrapText="1"/>
    </xf>
    <xf numFmtId="165" fontId="7" fillId="0" borderId="1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22" xfId="0" applyFont="1" applyBorder="1" applyAlignment="1">
      <alignment wrapText="1"/>
    </xf>
    <xf numFmtId="0" fontId="0" fillId="0" borderId="0" xfId="0" applyAlignment="1">
      <alignment horizontal="left"/>
    </xf>
    <xf numFmtId="41" fontId="0" fillId="0" borderId="0" xfId="2" applyFont="1" applyAlignment="1">
      <alignment horizontal="left"/>
    </xf>
    <xf numFmtId="0" fontId="1" fillId="0" borderId="0" xfId="0" applyFont="1"/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Comma" xfId="1" builtinId="3"/>
    <cellStyle name="Comma [0]" xfId="2" builtinId="6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2" builtinId="20" customBuiltin="1"/>
    <cellStyle name="Linked Cell" xfId="15" builtinId="24" customBuiltin="1"/>
    <cellStyle name="Neutral" xfId="3" builtinId="28" customBuiltin="1"/>
    <cellStyle name="Normal" xfId="0" builtinId="0"/>
    <cellStyle name="Normal 2" xfId="4" xr:uid="{942BAF73-755A-4550-845C-7E7432B27603}"/>
    <cellStyle name="Note" xfId="18" builtinId="10" customBuiltin="1"/>
    <cellStyle name="Output" xfId="13" builtinId="21" customBuiltin="1"/>
    <cellStyle name="Title" xfId="5" builtinId="15" customBuiltin="1"/>
    <cellStyle name="Total" xfId="20" builtinId="25" customBuiltin="1"/>
    <cellStyle name="Warning Text" xfId="17" builtinId="11" customBuiltin="1"/>
  </cellStyles>
  <dxfs count="2">
    <dxf>
      <numFmt numFmtId="33" formatCode="_ * #,##0_ ;_ * \-#,##0_ ;_ * &quot;-&quot;_ ;_ @_ "/>
    </dxf>
    <dxf>
      <numFmt numFmtId="33" formatCode="_ * #,##0_ ;_ * \-#,##0_ ;_ * &quot;-&quot;_ ;_ @_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74</xdr:row>
      <xdr:rowOff>358588</xdr:rowOff>
    </xdr:from>
    <xdr:to>
      <xdr:col>2</xdr:col>
      <xdr:colOff>941294</xdr:colOff>
      <xdr:row>81</xdr:row>
      <xdr:rowOff>114970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483488-EC66-4A59-98D2-44A7A9ABE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265" y="14702117"/>
          <a:ext cx="1927411" cy="132520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provoste" refreshedDate="44353.937122916665" createdVersion="6" refreshedVersion="7" minRefreshableVersion="3" recordCount="59" xr:uid="{7D32B4EF-A240-4F2D-8D06-E0C59019B6C4}">
  <cacheSource type="worksheet">
    <worksheetSource ref="A2:K61" sheet="Honorarios 2020"/>
  </cacheSource>
  <cacheFields count="11">
    <cacheField name="N°" numFmtId="0">
      <sharedItems containsSemiMixedTypes="0" containsString="0" containsNumber="1" containsInteger="1" minValue="46" maxValue="387"/>
    </cacheField>
    <cacheField name="Fecha" numFmtId="0">
      <sharedItems/>
    </cacheField>
    <cacheField name="Estado" numFmtId="0">
      <sharedItems/>
    </cacheField>
    <cacheField name="Rut" numFmtId="0">
      <sharedItems/>
    </cacheField>
    <cacheField name="Nombre o Razón Social" numFmtId="0">
      <sharedItems/>
    </cacheField>
    <cacheField name="Soc. Prof." numFmtId="0">
      <sharedItems/>
    </cacheField>
    <cacheField name="Brutos" numFmtId="0">
      <sharedItems containsSemiMixedTypes="0" containsString="0" containsNumber="1" containsInteger="1" minValue="56022" maxValue="936292"/>
    </cacheField>
    <cacheField name="Retenido" numFmtId="0">
      <sharedItems containsSemiMixedTypes="0" containsString="0" containsNumber="1" containsInteger="1" minValue="6022" maxValue="100651"/>
    </cacheField>
    <cacheField name="Pagado" numFmtId="0">
      <sharedItems containsSemiMixedTypes="0" containsString="0" containsNumber="1" containsInteger="1" minValue="50000" maxValue="835641"/>
    </cacheField>
    <cacheField name="Cuenta" numFmtId="0">
      <sharedItems containsSemiMixedTypes="0" containsString="0" containsNumber="1" containsInteger="1" minValue="410101" maxValue="510203" count="6">
        <n v="510103"/>
        <n v="420102"/>
        <n v="410101"/>
        <n v="510201"/>
        <n v="510202"/>
        <n v="510203" u="1"/>
      </sharedItems>
    </cacheField>
    <cacheField name="Concepto" numFmtId="0">
      <sharedItems count="6">
        <s v="Gastos de promocion y difusion"/>
        <s v="Honorarios administrativos"/>
        <s v="Costo de produccion de eventos"/>
        <s v="Asesorias y Capacitaciones"/>
        <s v="Asesorias Legales"/>
        <s v="Servicios informatico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provoste" refreshedDate="44353.938077662038" createdVersion="6" refreshedVersion="7" minRefreshableVersion="3" recordCount="182" xr:uid="{B4F08CDF-1437-49C6-BAB7-6812B16894E9}">
  <cacheSource type="worksheet">
    <worksheetSource ref="A1:O183" sheet="Compras 2020"/>
  </cacheSource>
  <cacheFields count="15">
    <cacheField name="Mes" numFmtId="0">
      <sharedItems containsString="0" containsBlank="1" containsNumber="1" containsInteger="1" minValue="1" maxValue="12"/>
    </cacheField>
    <cacheField name="Nro" numFmtId="0">
      <sharedItems containsString="0" containsBlank="1" containsNumber="1" containsInteger="1" minValue="1" maxValue="21"/>
    </cacheField>
    <cacheField name="Tipo Doc" numFmtId="0">
      <sharedItems containsString="0" containsBlank="1" containsNumber="1" containsInteger="1" minValue="33" maxValue="61"/>
    </cacheField>
    <cacheField name="Tipo Compra" numFmtId="0">
      <sharedItems containsBlank="1"/>
    </cacheField>
    <cacheField name="RUT Proveedor" numFmtId="0">
      <sharedItems containsBlank="1"/>
    </cacheField>
    <cacheField name="Razon Social" numFmtId="0">
      <sharedItems containsBlank="1"/>
    </cacheField>
    <cacheField name="Folio" numFmtId="0">
      <sharedItems containsBlank="1" containsMixedTypes="1" containsNumber="1" containsInteger="1" minValue="1" maxValue="6088018"/>
    </cacheField>
    <cacheField name="Fecha Docto" numFmtId="14">
      <sharedItems containsNonDate="0" containsDate="1" containsString="0" containsBlank="1" minDate="2019-12-23T00:00:00" maxDate="2020-12-31T00:00:00"/>
    </cacheField>
    <cacheField name="Exento" numFmtId="41">
      <sharedItems containsString="0" containsBlank="1" containsNumber="1" containsInteger="1" minValue="-2530650" maxValue="5775850"/>
    </cacheField>
    <cacheField name="Neto" numFmtId="41">
      <sharedItems containsString="0" containsBlank="1" containsNumber="1" containsInteger="1" minValue="-780641" maxValue="966386"/>
    </cacheField>
    <cacheField name="IVA" numFmtId="41">
      <sharedItems containsString="0" containsBlank="1" containsNumber="1" containsInteger="1" minValue="-148322" maxValue="183613"/>
    </cacheField>
    <cacheField name="Total" numFmtId="41">
      <sharedItems containsString="0" containsBlank="1" containsNumber="1" containsInteger="1" minValue="-2530650" maxValue="5775850"/>
    </cacheField>
    <cacheField name="Costo" numFmtId="41">
      <sharedItems containsSemiMixedTypes="0" containsString="0" containsNumber="1" containsInteger="1" minValue="-2530650" maxValue="5775850"/>
    </cacheField>
    <cacheField name="cuenta" numFmtId="0">
      <sharedItems containsString="0" containsBlank="1" containsNumber="1" containsInteger="1" minValue="410101" maxValue="610103" count="12">
        <n v="510103"/>
        <n v="410101"/>
        <n v="510203"/>
        <n v="510301"/>
        <n v="510107"/>
        <n v="510204"/>
        <n v="510110"/>
        <m/>
        <n v="501302" u="1"/>
        <n v="510104" u="1"/>
        <n v="510304" u="1"/>
        <n v="610103" u="1"/>
      </sharedItems>
    </cacheField>
    <cacheField name="Concepto" numFmtId="0">
      <sharedItems containsBlank="1" count="12">
        <s v="Gastos de promocion y difusion"/>
        <s v="Costo de produccion de eventos"/>
        <s v="Servicios informaticos"/>
        <s v="Servicios contables"/>
        <s v="Papeleria e insumos de oficina"/>
        <s v="Asesorias de apoyo al giro"/>
        <s v="Telefono e Internet"/>
        <m/>
        <s v="Traslados y Transportes" u="1"/>
        <s v="Alojamiento" u="1"/>
        <s v="Gastos de runiones y representacion" u="1"/>
        <s v="Comisiones Bancar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Provoste" refreshedDate="44890.449693287039" createdVersion="7" refreshedVersion="7" minRefreshableVersion="3" recordCount="53" xr:uid="{BB226E94-42C7-41D5-98FE-0F4051E1F59D}">
  <cacheSource type="worksheet">
    <worksheetSource ref="A1:L54" sheet="Compras 2021"/>
  </cacheSource>
  <cacheFields count="12">
    <cacheField name="Mes" numFmtId="0">
      <sharedItems/>
    </cacheField>
    <cacheField name="Nro" numFmtId="0">
      <sharedItems containsSemiMixedTypes="0" containsString="0" containsNumber="1" containsInteger="1" minValue="1" maxValue="7"/>
    </cacheField>
    <cacheField name="Tipo Doc" numFmtId="0">
      <sharedItems/>
    </cacheField>
    <cacheField name="RUT Proveedor" numFmtId="0">
      <sharedItems/>
    </cacheField>
    <cacheField name="Razon Social" numFmtId="0">
      <sharedItems/>
    </cacheField>
    <cacheField name="Folio" numFmtId="0">
      <sharedItems containsSemiMixedTypes="0" containsString="0" containsNumber="1" containsInteger="1" minValue="12" maxValue="15292463"/>
    </cacheField>
    <cacheField name="Fecha Docto" numFmtId="14">
      <sharedItems containsSemiMixedTypes="0" containsNonDate="0" containsDate="1" containsString="0" minDate="2021-02-05T00:00:00" maxDate="2021-12-31T00:00:00"/>
    </cacheField>
    <cacheField name="Exento" numFmtId="41">
      <sharedItems containsSemiMixedTypes="0" containsString="0" containsNumber="1" containsInteger="1" minValue="-275436" maxValue="850000"/>
    </cacheField>
    <cacheField name="Neto" numFmtId="41">
      <sharedItems containsSemiMixedTypes="0" containsString="0" containsNumber="1" containsInteger="1" minValue="0" maxValue="4621310"/>
    </cacheField>
    <cacheField name="IVA" numFmtId="41">
      <sharedItems containsSemiMixedTypes="0" containsString="0" containsNumber="1" containsInteger="1" minValue="0" maxValue="878049"/>
    </cacheField>
    <cacheField name="Total" numFmtId="0">
      <sharedItems containsSemiMixedTypes="0" containsString="0" containsNumber="1" containsInteger="1" minValue="-275436" maxValue="5499359"/>
    </cacheField>
    <cacheField name="Tipo Gasto" numFmtId="41">
      <sharedItems count="12">
        <s v="Desinfectante y alcohol gel"/>
        <s v="Desinfección - atomizador inalámbrico"/>
        <s v="Desinfección - Pulverizador, Pediluvio"/>
        <s v="Publicidad - Afiches, Pendon, Cubre Butacas"/>
        <s v="sin info en SII (posible publicidad)"/>
        <s v="Publicidad - Film, Cinta"/>
        <s v="Servicios Contables y tributarios"/>
        <s v="Servicios informaticos"/>
        <s v="Suscripción mensual - diario"/>
        <s v="Otros gastos - Fontanería"/>
        <s v="Funcion"/>
        <s v="Asistencia de Producció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Provoste" refreshedDate="44890.45483923611" createdVersion="7" refreshedVersion="7" minRefreshableVersion="3" recordCount="88" xr:uid="{7BD47AA0-43C8-4FCC-AFFD-74F8CCF3F230}">
  <cacheSource type="worksheet">
    <worksheetSource ref="A1:K89" sheet="Honorarios 2021"/>
  </cacheSource>
  <cacheFields count="11">
    <cacheField name="N°" numFmtId="0">
      <sharedItems containsSemiMixedTypes="0" containsString="0" containsNumber="1" containsInteger="1" minValue="8" maxValue="1176"/>
    </cacheField>
    <cacheField name="Fecha" numFmtId="14">
      <sharedItems containsSemiMixedTypes="0" containsNonDate="0" containsDate="1" containsString="0" minDate="2021-01-29T00:00:00" maxDate="2021-12-31T00:00:00"/>
    </cacheField>
    <cacheField name="Estado" numFmtId="0">
      <sharedItems/>
    </cacheField>
    <cacheField name="Fecha Anulación" numFmtId="0">
      <sharedItems containsNonDate="0" containsString="0" containsBlank="1"/>
    </cacheField>
    <cacheField name="Rut" numFmtId="0">
      <sharedItems/>
    </cacheField>
    <cacheField name="Nombre o Razón Social" numFmtId="0">
      <sharedItems/>
    </cacheField>
    <cacheField name="Soc. Prof." numFmtId="0">
      <sharedItems/>
    </cacheField>
    <cacheField name="Brutos" numFmtId="41">
      <sharedItems containsSemiMixedTypes="0" containsString="0" containsNumber="1" containsInteger="1" minValue="22599" maxValue="3389831"/>
    </cacheField>
    <cacheField name="Retenido" numFmtId="41">
      <sharedItems containsSemiMixedTypes="0" containsString="0" containsNumber="1" containsInteger="1" minValue="0" maxValue="389831"/>
    </cacheField>
    <cacheField name="Pagado" numFmtId="41">
      <sharedItems containsSemiMixedTypes="0" containsString="0" containsNumber="1" containsInteger="1" minValue="20000" maxValue="3000000"/>
    </cacheField>
    <cacheField name="Concepto gasto" numFmtId="0">
      <sharedItems count="10">
        <s v="Asistencia de producción"/>
        <s v="Servicios Página web"/>
        <s v="Asesoría legal"/>
        <s v="Asistente de comunicaciones"/>
        <s v="Diseño Gráfico"/>
        <s v="Gestión y Producción"/>
        <s v="Producción"/>
        <s v="notario"/>
        <s v="Expositor"/>
        <s v="Servicio de traducció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n v="296"/>
    <s v="30/12/2020"/>
    <s v="VIGENTE"/>
    <s v="13660671-9"/>
    <s v="ALVARO RODRIGO VENEGAS LEIVA"/>
    <s v="NO"/>
    <n v="600000"/>
    <n v="64500"/>
    <n v="535500"/>
    <x v="0"/>
    <x v="0"/>
  </r>
  <r>
    <n v="61"/>
    <s v="26/03/2020"/>
    <s v="VIGENTE"/>
    <s v="16074873-7"/>
    <s v="ANGELICA PAZ SAN MARTIN GARCIA"/>
    <s v="NO"/>
    <n v="275000"/>
    <n v="29563"/>
    <n v="245437"/>
    <x v="1"/>
    <x v="1"/>
  </r>
  <r>
    <n v="63"/>
    <s v="28/04/2020"/>
    <s v="VIGENTE"/>
    <s v="16074873-7"/>
    <s v="ANGELICA PAZ SAN MARTIN GARCIA"/>
    <s v="NO"/>
    <n v="275000"/>
    <n v="29563"/>
    <n v="245437"/>
    <x v="1"/>
    <x v="1"/>
  </r>
  <r>
    <n v="65"/>
    <s v="27/05/2020"/>
    <s v="VIGENTE"/>
    <s v="16074873-7"/>
    <s v="ANGELICA PAZ SAN MARTIN GARCIA"/>
    <s v="NO"/>
    <n v="425000"/>
    <n v="45688"/>
    <n v="379312"/>
    <x v="1"/>
    <x v="1"/>
  </r>
  <r>
    <n v="67"/>
    <s v="26/06/2020"/>
    <s v="VIGENTE"/>
    <s v="16074873-7"/>
    <s v="ANGELICA PAZ SAN MARTIN GARCIA"/>
    <s v="NO"/>
    <n v="425000"/>
    <n v="45688"/>
    <n v="379312"/>
    <x v="1"/>
    <x v="1"/>
  </r>
  <r>
    <n v="69"/>
    <s v="31/07/2020"/>
    <s v="VIGENTE"/>
    <s v="16074873-7"/>
    <s v="ANGELICA PAZ SAN MARTIN GARCIA"/>
    <s v="NO"/>
    <n v="425000"/>
    <n v="45688"/>
    <n v="379312"/>
    <x v="1"/>
    <x v="1"/>
  </r>
  <r>
    <n v="72"/>
    <s v="28/08/2020"/>
    <s v="VIGENTE"/>
    <s v="16074873-7"/>
    <s v="ANGELICA PAZ SAN MARTIN GARCIA"/>
    <s v="NO"/>
    <n v="425000"/>
    <n v="45688"/>
    <n v="379312"/>
    <x v="1"/>
    <x v="1"/>
  </r>
  <r>
    <n v="75"/>
    <s v="29/09/2020"/>
    <s v="VIGENTE"/>
    <s v="16074873-7"/>
    <s v="ANGELICA PAZ SAN MARTIN GARCIA"/>
    <s v="NO"/>
    <n v="425000"/>
    <n v="45688"/>
    <n v="379312"/>
    <x v="1"/>
    <x v="1"/>
  </r>
  <r>
    <n v="76"/>
    <s v="30/10/2020"/>
    <s v="VIGENTE"/>
    <s v="16074873-7"/>
    <s v="ANGELICA PAZ SAN MARTIN GARCIA"/>
    <s v="NO"/>
    <n v="425000"/>
    <n v="45688"/>
    <n v="379312"/>
    <x v="1"/>
    <x v="1"/>
  </r>
  <r>
    <n v="79"/>
    <s v="27/11/2020"/>
    <s v="VIGENTE"/>
    <s v="16074873-7"/>
    <s v="ANGELICA PAZ SAN MARTIN GARCIA"/>
    <s v="NO"/>
    <n v="425000"/>
    <n v="45688"/>
    <n v="379312"/>
    <x v="1"/>
    <x v="1"/>
  </r>
  <r>
    <n v="81"/>
    <s v="29/12/2020"/>
    <s v="VIGENTE"/>
    <s v="16074873-7"/>
    <s v="ANGELICA PAZ SAN MARTIN GARCIA"/>
    <s v="NO"/>
    <n v="425000"/>
    <n v="45688"/>
    <n v="379312"/>
    <x v="1"/>
    <x v="1"/>
  </r>
  <r>
    <n v="121"/>
    <s v="30/10/2020"/>
    <s v="VIGENTE"/>
    <s v="15379532-0"/>
    <s v="BARBARA MAGDALENA MUNOZ MORAGA"/>
    <s v="NO"/>
    <n v="350000"/>
    <n v="37625"/>
    <n v="312375"/>
    <x v="2"/>
    <x v="2"/>
  </r>
  <r>
    <n v="122"/>
    <s v="30/11/2020"/>
    <s v="VIGENTE"/>
    <s v="15379532-0"/>
    <s v="BARBARA MAGDALENA MUNOZ MORAGA"/>
    <s v="NO"/>
    <n v="500000"/>
    <n v="53750"/>
    <n v="446250"/>
    <x v="2"/>
    <x v="2"/>
  </r>
  <r>
    <n v="70"/>
    <s v="30/10/2020"/>
    <s v="VIGENTE"/>
    <s v="17087276-2"/>
    <s v="CAMILA VALERIA PIMENTEL REYES"/>
    <s v="NO"/>
    <n v="560224"/>
    <n v="60224"/>
    <n v="500000"/>
    <x v="3"/>
    <x v="3"/>
  </r>
  <r>
    <n v="73"/>
    <s v="30/11/2020"/>
    <s v="VIGENTE"/>
    <s v="17087276-2"/>
    <s v="CAMILA VALERIA PIMENTEL REYES"/>
    <s v="NO"/>
    <n v="936292"/>
    <n v="100651"/>
    <n v="835641"/>
    <x v="3"/>
    <x v="3"/>
  </r>
  <r>
    <n v="75"/>
    <s v="30/12/2020"/>
    <s v="VIGENTE"/>
    <s v="17087276-2"/>
    <s v="CAMILA VALERIA PIMENTEL REYES"/>
    <s v="NO"/>
    <n v="936292"/>
    <n v="100651"/>
    <n v="835641"/>
    <x v="3"/>
    <x v="3"/>
  </r>
  <r>
    <n v="46"/>
    <s v="16/09/2020"/>
    <s v="VIGENTE"/>
    <s v="16479207-2"/>
    <s v="CRISTIAN ALEJANDRO PRINEA MONT"/>
    <s v="NO"/>
    <n v="728291"/>
    <n v="78291"/>
    <n v="650000"/>
    <x v="3"/>
    <x v="3"/>
  </r>
  <r>
    <n v="46"/>
    <s v="27/01/2020"/>
    <s v="VIGENTE"/>
    <s v="17655297-2"/>
    <s v="DANIEL ALEJANDRO ALBORNOZ MUNO"/>
    <s v="NO"/>
    <n v="222222"/>
    <n v="23889"/>
    <n v="198333"/>
    <x v="4"/>
    <x v="4"/>
  </r>
  <r>
    <n v="47"/>
    <s v="26/02/2020"/>
    <s v="VIGENTE"/>
    <s v="17655297-2"/>
    <s v="DANIEL ALEJANDRO ALBORNOZ MUNO"/>
    <s v="NO"/>
    <n v="222222"/>
    <n v="23889"/>
    <n v="198333"/>
    <x v="4"/>
    <x v="4"/>
  </r>
  <r>
    <n v="48"/>
    <s v="26/03/2020"/>
    <s v="VIGENTE"/>
    <s v="17655297-2"/>
    <s v="DANIEL ALEJANDRO ALBORNOZ MUNO"/>
    <s v="NO"/>
    <n v="222222"/>
    <n v="23889"/>
    <n v="198333"/>
    <x v="4"/>
    <x v="4"/>
  </r>
  <r>
    <n v="49"/>
    <s v="28/04/2020"/>
    <s v="VIGENTE"/>
    <s v="17655297-2"/>
    <s v="DANIEL ALEJANDRO ALBORNOZ MUNO"/>
    <s v="NO"/>
    <n v="222222"/>
    <n v="23889"/>
    <n v="198333"/>
    <x v="4"/>
    <x v="4"/>
  </r>
  <r>
    <n v="50"/>
    <s v="27/05/2020"/>
    <s v="VIGENTE"/>
    <s v="17655297-2"/>
    <s v="DANIEL ALEJANDRO ALBORNOZ MUNO"/>
    <s v="NO"/>
    <n v="222222"/>
    <n v="23889"/>
    <n v="198333"/>
    <x v="4"/>
    <x v="4"/>
  </r>
  <r>
    <n v="51"/>
    <s v="26/06/2020"/>
    <s v="VIGENTE"/>
    <s v="17655297-2"/>
    <s v="DANIEL ALEJANDRO ALBORNOZ MUNO"/>
    <s v="NO"/>
    <n v="222222"/>
    <n v="23889"/>
    <n v="198333"/>
    <x v="4"/>
    <x v="4"/>
  </r>
  <r>
    <n v="52"/>
    <s v="29/07/2020"/>
    <s v="VIGENTE"/>
    <s v="17655297-2"/>
    <s v="DANIEL ALEJANDRO ALBORNOZ MUNO"/>
    <s v="NO"/>
    <n v="222222"/>
    <n v="23889"/>
    <n v="198333"/>
    <x v="4"/>
    <x v="4"/>
  </r>
  <r>
    <n v="53"/>
    <s v="28/08/2020"/>
    <s v="VIGENTE"/>
    <s v="17655297-2"/>
    <s v="DANIEL ALEJANDRO ALBORNOZ MUNO"/>
    <s v="NO"/>
    <n v="222222"/>
    <n v="23889"/>
    <n v="198333"/>
    <x v="4"/>
    <x v="4"/>
  </r>
  <r>
    <n v="54"/>
    <s v="29/09/2020"/>
    <s v="VIGENTE"/>
    <s v="17655297-2"/>
    <s v="DANIEL ALEJANDRO ALBORNOZ MUNO"/>
    <s v="NO"/>
    <n v="222222"/>
    <n v="23889"/>
    <n v="198333"/>
    <x v="4"/>
    <x v="4"/>
  </r>
  <r>
    <n v="55"/>
    <s v="29/10/2020"/>
    <s v="VIGENTE"/>
    <s v="17655297-2"/>
    <s v="DANIEL ALEJANDRO ALBORNOZ MUNO"/>
    <s v="NO"/>
    <n v="222222"/>
    <n v="23889"/>
    <n v="198333"/>
    <x v="4"/>
    <x v="4"/>
  </r>
  <r>
    <n v="56"/>
    <s v="27/11/2020"/>
    <s v="VIGENTE"/>
    <s v="17655297-2"/>
    <s v="DANIEL ALEJANDRO ALBORNOZ MUNO"/>
    <s v="NO"/>
    <n v="222222"/>
    <n v="23889"/>
    <n v="198333"/>
    <x v="4"/>
    <x v="4"/>
  </r>
  <r>
    <n v="57"/>
    <s v="31/12/2020"/>
    <s v="VIGENTE"/>
    <s v="17655297-2"/>
    <s v="DANIEL ALEJANDRO ALBORNOZ MUNO"/>
    <s v="NO"/>
    <n v="222222"/>
    <n v="23889"/>
    <n v="198333"/>
    <x v="4"/>
    <x v="4"/>
  </r>
  <r>
    <n v="168"/>
    <s v="25/08/2020"/>
    <s v="VIGENTE"/>
    <s v="15374494-7"/>
    <s v="FELIPE SEBASTIAN PINO GUZMAN"/>
    <s v="NO"/>
    <n v="150000"/>
    <n v="16125"/>
    <n v="133875"/>
    <x v="2"/>
    <x v="2"/>
  </r>
  <r>
    <n v="210"/>
    <s v="26/03/2020"/>
    <s v="VIGENTE"/>
    <s v="13924911-9"/>
    <s v="FLORENCIA AGUILERA MOLINA"/>
    <s v="NO"/>
    <n v="333333"/>
    <n v="35833"/>
    <n v="297500"/>
    <x v="0"/>
    <x v="0"/>
  </r>
  <r>
    <n v="213"/>
    <s v="28/04/2020"/>
    <s v="VIGENTE"/>
    <s v="13924911-9"/>
    <s v="FLORENCIA AGUILERA MOLINA"/>
    <s v="NO"/>
    <n v="333333"/>
    <n v="35833"/>
    <n v="297500"/>
    <x v="0"/>
    <x v="0"/>
  </r>
  <r>
    <n v="216"/>
    <s v="27/05/2020"/>
    <s v="VIGENTE"/>
    <s v="13924911-9"/>
    <s v="FLORENCIA AGUILERA MOLINA"/>
    <s v="NO"/>
    <n v="333333"/>
    <n v="35833"/>
    <n v="297500"/>
    <x v="0"/>
    <x v="0"/>
  </r>
  <r>
    <n v="218"/>
    <s v="29/06/2020"/>
    <s v="VIGENTE"/>
    <s v="13924911-9"/>
    <s v="FLORENCIA AGUILERA MOLINA"/>
    <s v="NO"/>
    <n v="333333"/>
    <n v="35833"/>
    <n v="297500"/>
    <x v="0"/>
    <x v="0"/>
  </r>
  <r>
    <n v="220"/>
    <s v="29/07/2020"/>
    <s v="VIGENTE"/>
    <s v="13924911-9"/>
    <s v="FLORENCIA AGUILERA MOLINA"/>
    <s v="NO"/>
    <n v="333333"/>
    <n v="35833"/>
    <n v="297500"/>
    <x v="0"/>
    <x v="0"/>
  </r>
  <r>
    <n v="222"/>
    <s v="28/08/2020"/>
    <s v="VIGENTE"/>
    <s v="13924911-9"/>
    <s v="FLORENCIA AGUILERA MOLINA"/>
    <s v="NO"/>
    <n v="333333"/>
    <n v="35833"/>
    <n v="297500"/>
    <x v="0"/>
    <x v="0"/>
  </r>
  <r>
    <n v="224"/>
    <s v="29/09/2020"/>
    <s v="VIGENTE"/>
    <s v="13924911-9"/>
    <s v="FLORENCIA AGUILERA MOLINA"/>
    <s v="NO"/>
    <n v="333333"/>
    <n v="35833"/>
    <n v="297500"/>
    <x v="0"/>
    <x v="0"/>
  </r>
  <r>
    <n v="226"/>
    <s v="30/10/2020"/>
    <s v="VIGENTE"/>
    <s v="13924911-9"/>
    <s v="FLORENCIA AGUILERA MOLINA"/>
    <s v="NO"/>
    <n v="333333"/>
    <n v="35833"/>
    <n v="297500"/>
    <x v="0"/>
    <x v="0"/>
  </r>
  <r>
    <n v="228"/>
    <s v="27/11/2020"/>
    <s v="VIGENTE"/>
    <s v="13924911-9"/>
    <s v="FLORENCIA AGUILERA MOLINA"/>
    <s v="NO"/>
    <n v="333333"/>
    <n v="35833"/>
    <n v="297500"/>
    <x v="0"/>
    <x v="0"/>
  </r>
  <r>
    <n v="230"/>
    <s v="30/12/2020"/>
    <s v="VIGENTE"/>
    <s v="13924911-9"/>
    <s v="FLORENCIA AGUILERA MOLINA"/>
    <s v="NO"/>
    <n v="333333"/>
    <n v="35833"/>
    <n v="297500"/>
    <x v="0"/>
    <x v="0"/>
  </r>
  <r>
    <n v="76"/>
    <s v="13/11/2020"/>
    <s v="VIGENTE"/>
    <s v="15438060-4"/>
    <s v="GERALDINE GISELLE ARCE PARDO"/>
    <s v="NO"/>
    <n v="56022"/>
    <n v="6022"/>
    <n v="50000"/>
    <x v="2"/>
    <x v="2"/>
  </r>
  <r>
    <n v="81"/>
    <s v="29/12/2020"/>
    <s v="VIGENTE"/>
    <s v="15438060-4"/>
    <s v="GERALDINE GISELLE ARCE PARDO"/>
    <s v="NO"/>
    <n v="56022"/>
    <n v="6022"/>
    <n v="50000"/>
    <x v="2"/>
    <x v="2"/>
  </r>
  <r>
    <n v="108"/>
    <s v="28/02/2020"/>
    <s v="VIGENTE"/>
    <s v="16227193-8"/>
    <s v="KATERYN DEL PILAR GARZON MANZA"/>
    <s v="NO"/>
    <n v="730000"/>
    <n v="78475"/>
    <n v="651525"/>
    <x v="2"/>
    <x v="2"/>
  </r>
  <r>
    <n v="110"/>
    <s v="27/03/2020"/>
    <s v="VIGENTE"/>
    <s v="16227193-8"/>
    <s v="KATERYN DEL PILAR GARZON MANZA"/>
    <s v="NO"/>
    <n v="730000"/>
    <n v="78475"/>
    <n v="651525"/>
    <x v="2"/>
    <x v="2"/>
  </r>
  <r>
    <n v="112"/>
    <s v="29/04/2020"/>
    <s v="VIGENTE"/>
    <s v="16227193-8"/>
    <s v="KATERYN DEL PILAR GARZON MANZA"/>
    <s v="NO"/>
    <n v="730000"/>
    <n v="78475"/>
    <n v="651525"/>
    <x v="2"/>
    <x v="2"/>
  </r>
  <r>
    <n v="116"/>
    <s v="28/05/2020"/>
    <s v="VIGENTE"/>
    <s v="16227193-8"/>
    <s v="KATERYN DEL PILAR GARZON MANZA"/>
    <s v="NO"/>
    <n v="730000"/>
    <n v="78475"/>
    <n v="651525"/>
    <x v="2"/>
    <x v="2"/>
  </r>
  <r>
    <n v="117"/>
    <s v="29/06/2020"/>
    <s v="VIGENTE"/>
    <s v="16227193-8"/>
    <s v="KATERYN DEL PILAR GARZON MANZA"/>
    <s v="NO"/>
    <n v="730000"/>
    <n v="78475"/>
    <n v="651525"/>
    <x v="2"/>
    <x v="2"/>
  </r>
  <r>
    <n v="119"/>
    <s v="30/07/2020"/>
    <s v="VIGENTE"/>
    <s v="16227193-8"/>
    <s v="KATERYN DEL PILAR GARZON MANZA"/>
    <s v="NO"/>
    <n v="730000"/>
    <n v="78475"/>
    <n v="651525"/>
    <x v="2"/>
    <x v="2"/>
  </r>
  <r>
    <n v="120"/>
    <s v="28/08/2020"/>
    <s v="VIGENTE"/>
    <s v="16227193-8"/>
    <s v="KATERYN DEL PILAR GARZON MANZA"/>
    <s v="NO"/>
    <n v="730000"/>
    <n v="78475"/>
    <n v="651525"/>
    <x v="2"/>
    <x v="2"/>
  </r>
  <r>
    <n v="121"/>
    <s v="30/09/2020"/>
    <s v="VIGENTE"/>
    <s v="16227193-8"/>
    <s v="KATERYN DEL PILAR GARZON MANZA"/>
    <s v="NO"/>
    <n v="730000"/>
    <n v="78475"/>
    <n v="651525"/>
    <x v="2"/>
    <x v="2"/>
  </r>
  <r>
    <n v="125"/>
    <s v="28/10/2020"/>
    <s v="VIGENTE"/>
    <s v="16227193-8"/>
    <s v="KATERYN DEL PILAR GARZON MANZA"/>
    <s v="NO"/>
    <n v="730000"/>
    <n v="78475"/>
    <n v="651525"/>
    <x v="2"/>
    <x v="2"/>
  </r>
  <r>
    <n v="130"/>
    <s v="30/11/2020"/>
    <s v="VIGENTE"/>
    <s v="16227193-8"/>
    <s v="KATERYN DEL PILAR GARZON MANZA"/>
    <s v="NO"/>
    <n v="730000"/>
    <n v="78475"/>
    <n v="651525"/>
    <x v="2"/>
    <x v="2"/>
  </r>
  <r>
    <n v="136"/>
    <s v="31/12/2020"/>
    <s v="VIGENTE"/>
    <s v="16227193-8"/>
    <s v="KATERYN DEL PILAR GARZON MANZA"/>
    <s v="NO"/>
    <n v="730000"/>
    <n v="78475"/>
    <n v="651525"/>
    <x v="2"/>
    <x v="2"/>
  </r>
  <r>
    <n v="265"/>
    <s v="30/09/2020"/>
    <s v="VIGENTE"/>
    <s v="15709784-9"/>
    <s v="MARIA LUISA BALLENTINE ORDENES"/>
    <s v="NO"/>
    <n v="650000"/>
    <n v="69875"/>
    <n v="580125"/>
    <x v="2"/>
    <x v="2"/>
  </r>
  <r>
    <n v="85"/>
    <s v="30/11/2020"/>
    <s v="VIGENTE"/>
    <s v="15343243-0"/>
    <s v="NELSON ANDRES ALVAREZ REBOLLED"/>
    <s v="NO"/>
    <n v="450000"/>
    <n v="48375"/>
    <n v="401625"/>
    <x v="3"/>
    <x v="3"/>
  </r>
  <r>
    <n v="86"/>
    <s v="30/12/2020"/>
    <s v="VIGENTE"/>
    <s v="15343243-0"/>
    <s v="NELSON ANDRES ALVAREZ REBOLLED"/>
    <s v="NO"/>
    <n v="373530"/>
    <n v="40154"/>
    <n v="333376"/>
    <x v="3"/>
    <x v="3"/>
  </r>
  <r>
    <n v="115"/>
    <s v="25/11/2020"/>
    <s v="VIGENTE"/>
    <s v="17028456-9"/>
    <s v="NICOLE ANDREA GONZALEZ TORO"/>
    <s v="NO"/>
    <n v="67227"/>
    <n v="7227"/>
    <n v="60000"/>
    <x v="2"/>
    <x v="2"/>
  </r>
  <r>
    <n v="387"/>
    <s v="30/10/2020"/>
    <s v="VIGENTE"/>
    <s v="16371289-K"/>
    <s v="PABLO ANTONIO MOIS FREIWIRTH"/>
    <s v="NO"/>
    <n v="448179"/>
    <n v="48179"/>
    <n v="400000"/>
    <x v="3"/>
    <x v="3"/>
  </r>
  <r>
    <n v="74"/>
    <s v="27/03/2020"/>
    <s v="VIGENTE"/>
    <s v="18282717-7"/>
    <s v="PILAR ANDREA HIGUERA VALENCIA"/>
    <s v="NO"/>
    <n v="333333"/>
    <n v="35833"/>
    <n v="297500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">
  <r>
    <n v="1"/>
    <n v="3"/>
    <n v="33"/>
    <s v="Del Giro"/>
    <s v="76096518-9"/>
    <s v="ARTE IMPRESO LIMITADA"/>
    <n v="2423"/>
    <d v="2019-12-27T00:00:00"/>
    <n v="0"/>
    <n v="70200"/>
    <n v="13338"/>
    <n v="83538"/>
    <n v="70200"/>
    <x v="0"/>
    <x v="0"/>
  </r>
  <r>
    <n v="6"/>
    <n v="2"/>
    <n v="34"/>
    <s v="Del Giro"/>
    <s v="65222230-7"/>
    <s v="CENTRO CULTURAL TEATRO DEL PUENTE"/>
    <n v="40"/>
    <d v="2020-06-02T00:00:00"/>
    <n v="2061300"/>
    <n v="0"/>
    <n v="0"/>
    <n v="2061300"/>
    <n v="2061300"/>
    <x v="1"/>
    <x v="1"/>
  </r>
  <r>
    <n v="9"/>
    <n v="10"/>
    <n v="34"/>
    <s v="Del Giro"/>
    <s v="65222230-7"/>
    <s v="CENTRO CULTURAL TEATRO DEL PUENTE"/>
    <n v="48"/>
    <d v="2020-09-07T00:00:00"/>
    <n v="700000"/>
    <n v="0"/>
    <n v="0"/>
    <n v="700000"/>
    <n v="700000"/>
    <x v="1"/>
    <x v="1"/>
  </r>
  <r>
    <n v="6"/>
    <n v="12"/>
    <n v="34"/>
    <s v="Del Giro"/>
    <s v="82888600-2"/>
    <s v="CIRCULO DE PERIODISTAS DE SANTIAGO"/>
    <n v="252"/>
    <d v="2020-06-04T00:00:00"/>
    <n v="2591950"/>
    <n v="0"/>
    <n v="0"/>
    <n v="2591950"/>
    <n v="2591950"/>
    <x v="1"/>
    <x v="1"/>
  </r>
  <r>
    <n v="9"/>
    <n v="16"/>
    <n v="34"/>
    <s v="Del Giro"/>
    <s v="82888600-2"/>
    <s v="CIRCULO DE PERIODISTAS DE SANTIAGO"/>
    <n v="253"/>
    <d v="2020-09-09T00:00:00"/>
    <n v="700000"/>
    <n v="0"/>
    <n v="0"/>
    <n v="700000"/>
    <n v="700000"/>
    <x v="1"/>
    <x v="1"/>
  </r>
  <r>
    <n v="3"/>
    <n v="1"/>
    <n v="33"/>
    <s v="Del Giro"/>
    <s v="76981642-9"/>
    <s v="CLOUDLATAM SPA"/>
    <n v="166"/>
    <d v="2020-03-10T00:00:00"/>
    <n v="0"/>
    <n v="395620"/>
    <n v="75168"/>
    <n v="470788"/>
    <n v="395620"/>
    <x v="2"/>
    <x v="2"/>
  </r>
  <r>
    <n v="6"/>
    <n v="11"/>
    <n v="34"/>
    <s v="Del Giro"/>
    <s v="75942910-9"/>
    <s v="COLECTIVO DE ARTE LA VITRINA"/>
    <n v="81"/>
    <d v="2020-06-04T00:00:00"/>
    <n v="2591950"/>
    <n v="0"/>
    <n v="0"/>
    <n v="2591950"/>
    <n v="2591950"/>
    <x v="1"/>
    <x v="1"/>
  </r>
  <r>
    <n v="9"/>
    <n v="14"/>
    <n v="34"/>
    <s v="Del Giro"/>
    <s v="75942910-9"/>
    <s v="COLECTIVO DE ARTE LA VITRINA"/>
    <n v="83"/>
    <d v="2020-09-08T00:00:00"/>
    <n v="700000"/>
    <n v="0"/>
    <n v="0"/>
    <n v="700000"/>
    <n v="700000"/>
    <x v="1"/>
    <x v="1"/>
  </r>
  <r>
    <n v="1"/>
    <n v="8"/>
    <n v="34"/>
    <s v="Del Giro"/>
    <s v="76617691-7"/>
    <s v="CONSULTORIA Y ASESORIAS GUTIERREZ, GUZMAN Y PROVOSTE LIMITADA"/>
    <n v="464"/>
    <d v="2020-01-27T00:00:00"/>
    <n v="100000"/>
    <n v="0"/>
    <n v="0"/>
    <n v="100000"/>
    <n v="100000"/>
    <x v="3"/>
    <x v="3"/>
  </r>
  <r>
    <n v="2"/>
    <n v="3"/>
    <n v="34"/>
    <s v="Del Giro"/>
    <s v="76617691-7"/>
    <s v="CONSULTORIA Y ASESORIAS GUTIERREZ, GUZMAN Y PROVOSTE LIMITADA"/>
    <n v="476"/>
    <d v="2020-02-04T00:00:00"/>
    <n v="100000"/>
    <n v="0"/>
    <n v="0"/>
    <n v="100000"/>
    <n v="100000"/>
    <x v="3"/>
    <x v="3"/>
  </r>
  <r>
    <n v="2"/>
    <n v="4"/>
    <n v="34"/>
    <s v="Del Giro"/>
    <s v="76617691-7"/>
    <s v="CONSULTORIA Y ASESORIAS GUTIERREZ, GUZMAN Y PROVOSTE LIMITADA"/>
    <n v="492"/>
    <d v="2020-02-26T00:00:00"/>
    <n v="100000"/>
    <n v="0"/>
    <n v="0"/>
    <n v="100000"/>
    <n v="100000"/>
    <x v="3"/>
    <x v="3"/>
  </r>
  <r>
    <n v="4"/>
    <n v="1"/>
    <n v="34"/>
    <s v="Del Giro"/>
    <s v="76617691-7"/>
    <s v="CONSULTORIA Y ASESORIAS GUTIERREZ, GUZMAN Y PROVOSTE LIMITADA"/>
    <n v="494"/>
    <d v="2020-04-28T00:00:00"/>
    <n v="100000"/>
    <n v="0"/>
    <n v="0"/>
    <n v="100000"/>
    <n v="100000"/>
    <x v="3"/>
    <x v="3"/>
  </r>
  <r>
    <n v="4"/>
    <n v="2"/>
    <n v="34"/>
    <s v="Del Giro"/>
    <s v="76617691-7"/>
    <s v="CONSULTORIA Y ASESORIAS GUTIERREZ, GUZMAN Y PROVOSTE LIMITADA"/>
    <n v="495"/>
    <d v="2020-04-29T00:00:00"/>
    <n v="100000"/>
    <n v="0"/>
    <n v="0"/>
    <n v="100000"/>
    <n v="100000"/>
    <x v="3"/>
    <x v="3"/>
  </r>
  <r>
    <n v="5"/>
    <n v="1"/>
    <n v="34"/>
    <s v="Del Giro"/>
    <s v="76617691-7"/>
    <s v="CONSULTORIA Y ASESORIAS GUTIERREZ, GUZMAN Y PROVOSTE LIMITADA"/>
    <n v="529"/>
    <d v="2020-05-24T00:00:00"/>
    <n v="460000"/>
    <n v="0"/>
    <n v="0"/>
    <n v="460000"/>
    <n v="460000"/>
    <x v="3"/>
    <x v="3"/>
  </r>
  <r>
    <n v="5"/>
    <n v="2"/>
    <n v="34"/>
    <s v="Del Giro"/>
    <s v="76617691-7"/>
    <s v="CONSULTORIA Y ASESORIAS GUTIERREZ, GUZMAN Y PROVOSTE LIMITADA"/>
    <n v="536"/>
    <d v="2020-05-28T00:00:00"/>
    <n v="100000"/>
    <n v="0"/>
    <n v="0"/>
    <n v="100000"/>
    <n v="100000"/>
    <x v="3"/>
    <x v="3"/>
  </r>
  <r>
    <n v="5"/>
    <n v="3"/>
    <n v="34"/>
    <s v="Del Giro"/>
    <s v="76617691-7"/>
    <s v="CONSULTORIA Y ASESORIAS GUTIERREZ, GUZMAN Y PROVOSTE LIMITADA"/>
    <n v="537"/>
    <d v="2020-05-31T00:00:00"/>
    <n v="405000"/>
    <n v="0"/>
    <n v="0"/>
    <n v="405000"/>
    <n v="405000"/>
    <x v="3"/>
    <x v="3"/>
  </r>
  <r>
    <n v="5"/>
    <n v="4"/>
    <n v="61"/>
    <s v="Del Giro"/>
    <s v="76617691-7"/>
    <s v="CONSULTORIA Y ASESORIAS GUTIERREZ, GUZMAN Y PROVOSTE LIMITADA"/>
    <n v="7"/>
    <d v="2020-05-31T00:00:00"/>
    <n v="-460000"/>
    <n v="0"/>
    <n v="0"/>
    <n v="-460000"/>
    <n v="-460000"/>
    <x v="3"/>
    <x v="3"/>
  </r>
  <r>
    <n v="7"/>
    <n v="1"/>
    <n v="34"/>
    <s v="Del Giro"/>
    <s v="76617691-7"/>
    <s v="CONSULTORIA Y ASESORIAS GUTIERREZ, GUZMAN Y PROVOSTE LIMITADA"/>
    <n v="550"/>
    <d v="2020-06-29T00:00:00"/>
    <n v="100000"/>
    <n v="0"/>
    <n v="0"/>
    <n v="100000"/>
    <n v="100000"/>
    <x v="3"/>
    <x v="3"/>
  </r>
  <r>
    <n v="8"/>
    <n v="2"/>
    <n v="34"/>
    <s v="Del Giro"/>
    <s v="76617691-7"/>
    <s v="CONSULTORIA Y ASESORIAS GUTIERREZ, GUZMAN Y PROVOSTE LIMITADA"/>
    <n v="565"/>
    <d v="2020-07-30T00:00:00"/>
    <n v="100000"/>
    <n v="0"/>
    <n v="0"/>
    <n v="100000"/>
    <n v="100000"/>
    <x v="3"/>
    <x v="3"/>
  </r>
  <r>
    <n v="9"/>
    <n v="1"/>
    <n v="34"/>
    <s v="Del Giro"/>
    <s v="76617691-7"/>
    <s v="CONSULTORIA Y ASESORIAS GUTIERREZ, GUZMAN Y PROVOSTE LIMITADA"/>
    <n v="568"/>
    <d v="2020-08-30T00:00:00"/>
    <n v="100000"/>
    <n v="0"/>
    <n v="0"/>
    <n v="100000"/>
    <n v="100000"/>
    <x v="3"/>
    <x v="3"/>
  </r>
  <r>
    <n v="9"/>
    <n v="20"/>
    <n v="34"/>
    <s v="Del Giro"/>
    <s v="76617691-7"/>
    <s v="CONSULTORIA Y ASESORIAS GUTIERREZ, GUZMAN Y PROVOSTE LIMITADA"/>
    <n v="569"/>
    <d v="2020-09-21T00:00:00"/>
    <n v="100000"/>
    <n v="0"/>
    <n v="0"/>
    <n v="100000"/>
    <n v="100000"/>
    <x v="3"/>
    <x v="3"/>
  </r>
  <r>
    <n v="10"/>
    <n v="4"/>
    <n v="34"/>
    <s v="Del Giro"/>
    <s v="76617691-7"/>
    <s v="CONSULTORIA Y ASESORIAS GUTIERREZ, GUZMAN Y PROVOSTE LIMITADA"/>
    <n v="586"/>
    <d v="2020-10-28T00:00:00"/>
    <n v="85000"/>
    <n v="0"/>
    <n v="0"/>
    <n v="85000"/>
    <n v="85000"/>
    <x v="3"/>
    <x v="3"/>
  </r>
  <r>
    <n v="12"/>
    <n v="4"/>
    <n v="34"/>
    <s v="Del Giro"/>
    <s v="76617691-7"/>
    <s v="CONSULTORIA Y ASESORIAS GUTIERREZ, GUZMAN Y PROVOSTE LIMITADA"/>
    <n v="589"/>
    <d v="2020-12-27T00:00:00"/>
    <n v="80000"/>
    <n v="0"/>
    <n v="0"/>
    <n v="80000"/>
    <n v="80000"/>
    <x v="3"/>
    <x v="3"/>
  </r>
  <r>
    <n v="12"/>
    <n v="5"/>
    <n v="34"/>
    <s v="Del Giro"/>
    <s v="76617691-7"/>
    <s v="CONSULTORIA Y ASESORIAS GUTIERREZ, GUZMAN Y PROVOSTE LIMITADA"/>
    <n v="590"/>
    <d v="2020-12-27T00:00:00"/>
    <n v="80000"/>
    <n v="0"/>
    <n v="0"/>
    <n v="80000"/>
    <n v="80000"/>
    <x v="3"/>
    <x v="3"/>
  </r>
  <r>
    <n v="6"/>
    <n v="13"/>
    <n v="34"/>
    <s v="Del Giro"/>
    <s v="65126706-4"/>
    <s v="COOPERATIVA DE TRABAJO SMART-CHILE"/>
    <n v="219"/>
    <d v="2020-05-31T00:00:00"/>
    <n v="2530650"/>
    <n v="0"/>
    <n v="0"/>
    <n v="2530650"/>
    <n v="2530650"/>
    <x v="1"/>
    <x v="1"/>
  </r>
  <r>
    <n v="6"/>
    <n v="14"/>
    <n v="34"/>
    <s v="Del Giro"/>
    <s v="65126706-4"/>
    <s v="COOPERATIVA DE TRABAJO SMART-CHILE"/>
    <n v="220"/>
    <d v="2020-05-31T00:00:00"/>
    <n v="2030650"/>
    <n v="0"/>
    <n v="0"/>
    <n v="2030650"/>
    <n v="2030650"/>
    <x v="1"/>
    <x v="1"/>
  </r>
  <r>
    <n v="6"/>
    <n v="20"/>
    <n v="61"/>
    <s v="Del Giro"/>
    <s v="65126706-4"/>
    <s v="COOPERATIVA DE TRABAJO SMART-CHILE"/>
    <n v="46"/>
    <d v="2020-06-05T00:00:00"/>
    <n v="-2530650"/>
    <n v="0"/>
    <n v="0"/>
    <n v="-2530650"/>
    <n v="-2530650"/>
    <x v="1"/>
    <x v="1"/>
  </r>
  <r>
    <n v="10"/>
    <n v="2"/>
    <n v="34"/>
    <s v="Del Giro"/>
    <s v="65126706-4"/>
    <s v="COOPERATIVA DE TRABAJO SMART-CHILE"/>
    <n v="236"/>
    <d v="2020-09-29T00:00:00"/>
    <n v="700000"/>
    <n v="0"/>
    <n v="0"/>
    <n v="700000"/>
    <n v="700000"/>
    <x v="1"/>
    <x v="1"/>
  </r>
  <r>
    <n v="1"/>
    <n v="5"/>
    <n v="34"/>
    <s v="Del Giro"/>
    <s v="65235730-K"/>
    <s v="CORP TEATRO CAMINO"/>
    <n v="14"/>
    <d v="2019-12-24T00:00:00"/>
    <n v="500000"/>
    <n v="0"/>
    <n v="0"/>
    <n v="500000"/>
    <n v="500000"/>
    <x v="1"/>
    <x v="1"/>
  </r>
  <r>
    <n v="6"/>
    <n v="9"/>
    <n v="34"/>
    <s v="Del Giro"/>
    <s v="65235730-K"/>
    <s v="CORP TEATRO CAMINO"/>
    <n v="16"/>
    <d v="2020-06-03T00:00:00"/>
    <n v="3122600"/>
    <n v="0"/>
    <n v="0"/>
    <n v="3122600"/>
    <n v="3122600"/>
    <x v="1"/>
    <x v="1"/>
  </r>
  <r>
    <n v="9"/>
    <n v="19"/>
    <n v="34"/>
    <s v="Del Giro"/>
    <s v="65235730-K"/>
    <s v="CORP TEATRO CAMINO"/>
    <n v="22"/>
    <d v="2020-09-15T00:00:00"/>
    <n v="700000"/>
    <n v="0"/>
    <n v="0"/>
    <n v="700000"/>
    <n v="700000"/>
    <x v="1"/>
    <x v="1"/>
  </r>
  <r>
    <n v="9"/>
    <n v="21"/>
    <n v="34"/>
    <s v="Del Giro"/>
    <s v="65011263-6"/>
    <s v="CORPORACION CENTRO CULTURAL GABRIELA MISTRAL"/>
    <n v="1403"/>
    <d v="2020-09-21T00:00:00"/>
    <n v="700000"/>
    <n v="0"/>
    <n v="0"/>
    <n v="700000"/>
    <n v="700000"/>
    <x v="1"/>
    <x v="1"/>
  </r>
  <r>
    <n v="10"/>
    <n v="1"/>
    <n v="34"/>
    <s v="Del Giro"/>
    <s v="65069210-1"/>
    <s v="CORPORACION CULTURAL MATUCANA CIEN"/>
    <n v="339"/>
    <d v="2020-09-25T00:00:00"/>
    <n v="700000"/>
    <n v="0"/>
    <n v="0"/>
    <n v="700000"/>
    <n v="700000"/>
    <x v="1"/>
    <x v="1"/>
  </r>
  <r>
    <n v="1"/>
    <n v="7"/>
    <n v="34"/>
    <s v="Del Giro"/>
    <s v="76273376-5"/>
    <s v="EVENTOS CACHAFAZ LIMITADA"/>
    <n v="104"/>
    <d v="2019-12-30T00:00:00"/>
    <n v="516500"/>
    <n v="0"/>
    <n v="0"/>
    <n v="516500"/>
    <n v="516500"/>
    <x v="1"/>
    <x v="1"/>
  </r>
  <r>
    <n v="6"/>
    <n v="18"/>
    <n v="34"/>
    <s v="Del Giro"/>
    <s v="76273376-5"/>
    <s v="EVENTOS CACHAFAZ SPA"/>
    <n v="114"/>
    <d v="2020-06-11T00:00:00"/>
    <n v="2061300"/>
    <n v="0"/>
    <n v="0"/>
    <n v="2061300"/>
    <n v="2061300"/>
    <x v="1"/>
    <x v="1"/>
  </r>
  <r>
    <n v="9"/>
    <n v="5"/>
    <n v="34"/>
    <s v="Del Giro"/>
    <s v="76273376-5"/>
    <s v="EVENTOS CACHAFAZ SPA"/>
    <n v="115"/>
    <d v="2020-09-04T00:00:00"/>
    <n v="700000"/>
    <n v="0"/>
    <n v="0"/>
    <n v="700000"/>
    <n v="700000"/>
    <x v="1"/>
    <x v="1"/>
  </r>
  <r>
    <n v="6"/>
    <n v="19"/>
    <n v="34"/>
    <s v="Del Giro"/>
    <s v="65018845-4"/>
    <s v="FUNDACION SINDICATO DE ACTORES DE CHILE SIDARTE"/>
    <n v="45"/>
    <d v="2020-06-19T00:00:00"/>
    <n v="1000000"/>
    <n v="0"/>
    <n v="0"/>
    <n v="1000000"/>
    <n v="1000000"/>
    <x v="1"/>
    <x v="1"/>
  </r>
  <r>
    <n v="9"/>
    <n v="7"/>
    <n v="34"/>
    <s v="Del Giro"/>
    <s v="65018845-4"/>
    <s v="FUNDACION SINDICATO DE ACTORES DE CHILE SIDARTE"/>
    <s v=" "/>
    <d v="2020-09-04T00:00:00"/>
    <n v="700000"/>
    <n v="0"/>
    <n v="0"/>
    <n v="700000"/>
    <n v="700000"/>
    <x v="1"/>
    <x v="1"/>
  </r>
  <r>
    <n v="2"/>
    <n v="1"/>
    <n v="33"/>
    <s v="Del Giro"/>
    <s v="76157981-9"/>
    <s v="GESTION DE DISENO Y WEB,WHOOO LIMITADA"/>
    <n v="2726"/>
    <d v="2020-01-24T00:00:00"/>
    <n v="0"/>
    <n v="840336"/>
    <n v="159664"/>
    <n v="1000000"/>
    <n v="840336"/>
    <x v="2"/>
    <x v="2"/>
  </r>
  <r>
    <n v="8"/>
    <n v="1"/>
    <n v="33"/>
    <s v="Del Giro"/>
    <s v="76157981-9"/>
    <s v="GESTION DE DISENO Y WEB,WHOOO LIMITADA"/>
    <n v="2983"/>
    <d v="2020-08-05T00:00:00"/>
    <n v="0"/>
    <n v="840336"/>
    <n v="159664"/>
    <n v="1000000"/>
    <n v="840336"/>
    <x v="2"/>
    <x v="2"/>
  </r>
  <r>
    <n v="6"/>
    <n v="16"/>
    <n v="34"/>
    <s v="Del Giro"/>
    <s v="76774680-6"/>
    <s v="LA MAQUINA DEL ARTE SPA"/>
    <n v="40"/>
    <d v="2020-06-08T00:00:00"/>
    <n v="1928638"/>
    <n v="0"/>
    <n v="0"/>
    <n v="1928638"/>
    <n v="1928638"/>
    <x v="1"/>
    <x v="1"/>
  </r>
  <r>
    <n v="9"/>
    <n v="8"/>
    <n v="34"/>
    <s v="Del Giro"/>
    <s v="76774680-6"/>
    <s v="LA MAQUINA DEL ARTE SPA"/>
    <n v="41"/>
    <d v="2020-09-04T00:00:00"/>
    <n v="700000"/>
    <n v="0"/>
    <n v="0"/>
    <n v="700000"/>
    <n v="700000"/>
    <x v="1"/>
    <x v="1"/>
  </r>
  <r>
    <n v="6"/>
    <n v="8"/>
    <n v="34"/>
    <s v="Del Giro"/>
    <s v="76482490-3"/>
    <s v="LA MEMORIA CENTRO CULTURAL LIMITADA"/>
    <n v="28"/>
    <d v="2020-06-03T00:00:00"/>
    <n v="1591950"/>
    <n v="0"/>
    <n v="0"/>
    <n v="1591950"/>
    <n v="1591950"/>
    <x v="1"/>
    <x v="1"/>
  </r>
  <r>
    <n v="9"/>
    <n v="3"/>
    <n v="34"/>
    <s v="Del Giro"/>
    <s v="76482490-3"/>
    <s v="LA MEMORIA CENTRO CULTURAL LIMITADA"/>
    <n v="31"/>
    <d v="2020-09-03T00:00:00"/>
    <n v="700000"/>
    <n v="0"/>
    <n v="0"/>
    <n v="700000"/>
    <n v="700000"/>
    <x v="1"/>
    <x v="1"/>
  </r>
  <r>
    <n v="12"/>
    <n v="1"/>
    <n v="33"/>
    <s v="Del Giro"/>
    <s v="77992990-6"/>
    <s v="LETRAS  MONOS EDICIONES LIMITADA"/>
    <n v="1711"/>
    <d v="2020-12-30T00:00:00"/>
    <n v="0"/>
    <n v="966386"/>
    <n v="183613"/>
    <n v="1149999"/>
    <n v="966386"/>
    <x v="4"/>
    <x v="4"/>
  </r>
  <r>
    <n v="9"/>
    <n v="11"/>
    <n v="34"/>
    <s v="Del Giro"/>
    <s v="81698900-0"/>
    <s v="Pont. Universidad Catolica de Chile"/>
    <n v="331968"/>
    <d v="2020-09-08T00:00:00"/>
    <n v="700000"/>
    <n v="0"/>
    <n v="0"/>
    <n v="700000"/>
    <n v="700000"/>
    <x v="1"/>
    <x v="1"/>
  </r>
  <r>
    <n v="1"/>
    <n v="6"/>
    <n v="34"/>
    <s v="Del Giro"/>
    <s v="76931407-5"/>
    <s v="POR LA VOZ O LA PALABRA SPA"/>
    <n v="1"/>
    <d v="2019-12-30T00:00:00"/>
    <n v="150000"/>
    <n v="0"/>
    <n v="0"/>
    <n v="150000"/>
    <n v="150000"/>
    <x v="1"/>
    <x v="1"/>
  </r>
  <r>
    <n v="6"/>
    <n v="5"/>
    <n v="34"/>
    <s v="Del Giro"/>
    <s v="76201430-0"/>
    <s v="PROD ESPECTAC CULTURALES TEATRALES TRANQUILA LTDA"/>
    <n v="312"/>
    <d v="2020-06-03T00:00:00"/>
    <n v="5775850"/>
    <n v="0"/>
    <n v="0"/>
    <n v="5775850"/>
    <n v="5775850"/>
    <x v="1"/>
    <x v="1"/>
  </r>
  <r>
    <n v="9"/>
    <n v="2"/>
    <n v="34"/>
    <s v="Del Giro"/>
    <s v="76201430-0"/>
    <s v="PROD ESPECTAC CULTURALES TEATRALES TRANQUILA LTDA"/>
    <n v="315"/>
    <d v="2020-09-03T00:00:00"/>
    <n v="700000"/>
    <n v="0"/>
    <n v="0"/>
    <n v="700000"/>
    <n v="700000"/>
    <x v="1"/>
    <x v="1"/>
  </r>
  <r>
    <n v="6"/>
    <n v="15"/>
    <n v="34"/>
    <s v="Del Giro"/>
    <s v="76312870-9"/>
    <s v="PRODUCCIONES ROBERTO LUIS NICOLINI BARISON E.I.R.L."/>
    <n v="38"/>
    <d v="2020-06-05T00:00:00"/>
    <n v="2061300"/>
    <n v="0"/>
    <n v="0"/>
    <n v="2061300"/>
    <n v="2061300"/>
    <x v="1"/>
    <x v="1"/>
  </r>
  <r>
    <n v="9"/>
    <n v="17"/>
    <n v="34"/>
    <s v="Del Giro"/>
    <s v="76312870-9"/>
    <s v="PRODUCCIONES ROBERTO LUIS NICOLINI BARISON E.I.R.L."/>
    <n v="39"/>
    <d v="2020-09-11T00:00:00"/>
    <n v="700000"/>
    <n v="0"/>
    <n v="0"/>
    <n v="700000"/>
    <n v="700000"/>
    <x v="1"/>
    <x v="1"/>
  </r>
  <r>
    <n v="6"/>
    <n v="6"/>
    <n v="34"/>
    <s v="Del Giro"/>
    <s v="76245098-4"/>
    <s v="PYME CULTURAL HOPPMANN - HURTADO SPA"/>
    <n v="23"/>
    <d v="2020-06-03T00:00:00"/>
    <n v="2184887"/>
    <n v="0"/>
    <n v="0"/>
    <n v="2184887"/>
    <n v="2184887"/>
    <x v="1"/>
    <x v="1"/>
  </r>
  <r>
    <n v="6"/>
    <n v="7"/>
    <n v="34"/>
    <s v="Del Giro"/>
    <s v="76245098-4"/>
    <s v="PYME CULTURAL HOPPMANN - HURTADO SPA"/>
    <n v="24"/>
    <d v="2020-06-03T00:00:00"/>
    <n v="672388"/>
    <n v="0"/>
    <n v="0"/>
    <n v="672388"/>
    <n v="672388"/>
    <x v="1"/>
    <x v="1"/>
  </r>
  <r>
    <n v="9"/>
    <n v="6"/>
    <n v="34"/>
    <s v="Del Giro"/>
    <s v="76245098-4"/>
    <s v="PYME CULTURAL HOPPMANN - HURTADO SPA"/>
    <n v="25"/>
    <d v="2020-09-04T00:00:00"/>
    <n v="700000"/>
    <n v="0"/>
    <n v="0"/>
    <n v="700000"/>
    <n v="700000"/>
    <x v="1"/>
    <x v="1"/>
  </r>
  <r>
    <n v="6"/>
    <n v="4"/>
    <n v="34"/>
    <s v="Del Giro"/>
    <s v="76575573-5"/>
    <s v="SANKA PRODUCCIONES JUAN PABLO ANDRÃ‰S ROSALES ALARCÃ“N EMPRESA INDIVIDUA"/>
    <n v="77"/>
    <d v="2020-06-03T00:00:00"/>
    <n v="1530650"/>
    <n v="0"/>
    <n v="0"/>
    <n v="1530650"/>
    <n v="1530650"/>
    <x v="1"/>
    <x v="1"/>
  </r>
  <r>
    <n v="9"/>
    <n v="9"/>
    <n v="34"/>
    <s v="Del Giro"/>
    <s v="76575573-5"/>
    <s v="SANKA PRODUCCIONES JUAN PABLO ANDRÃ‰S ROSALES ALARCÃ“N EMPRESA INDIVIDUA"/>
    <n v="78"/>
    <d v="2020-09-06T00:00:00"/>
    <n v="700000"/>
    <n v="0"/>
    <n v="0"/>
    <n v="700000"/>
    <n v="700000"/>
    <x v="1"/>
    <x v="1"/>
  </r>
  <r>
    <n v="12"/>
    <n v="2"/>
    <n v="34"/>
    <s v="Del Giro"/>
    <s v="76565329-0"/>
    <s v="SERVICIOS DE MEDIACIÃ“N CULTURAL SPA"/>
    <n v="71"/>
    <d v="2020-12-07T00:00:00"/>
    <n v="787500"/>
    <n v="0"/>
    <n v="0"/>
    <n v="787500"/>
    <n v="787500"/>
    <x v="5"/>
    <x v="5"/>
  </r>
  <r>
    <n v="12"/>
    <n v="3"/>
    <n v="34"/>
    <s v="Del Giro"/>
    <s v="76565329-0"/>
    <s v="SERVICIOS DE MEDIACIÃ“N CULTURAL SPA"/>
    <n v="73"/>
    <d v="2020-12-09T00:00:00"/>
    <n v="787500"/>
    <n v="0"/>
    <n v="0"/>
    <n v="787500"/>
    <n v="787500"/>
    <x v="5"/>
    <x v="5"/>
  </r>
  <r>
    <n v="12"/>
    <n v="6"/>
    <n v="61"/>
    <s v="Del Giro"/>
    <s v="76565329-0"/>
    <s v="SERVICIOS DE MEDIACIÃ“N CULTURAL SPA"/>
    <n v="1"/>
    <d v="2020-12-09T00:00:00"/>
    <n v="-787500"/>
    <n v="0"/>
    <n v="0"/>
    <n v="-787500"/>
    <n v="-787500"/>
    <x v="5"/>
    <x v="5"/>
  </r>
  <r>
    <n v="1"/>
    <n v="2"/>
    <n v="33"/>
    <s v="Del Giro"/>
    <s v="76086346-7"/>
    <s v="Sociedad Comercial y Publicitaria PROD DiseÃ±o Integral Ltda."/>
    <n v="84631"/>
    <d v="2019-12-27T00:00:00"/>
    <n v="0"/>
    <n v="759600"/>
    <n v="144324"/>
    <n v="903924"/>
    <n v="759600"/>
    <x v="0"/>
    <x v="0"/>
  </r>
  <r>
    <n v="1"/>
    <n v="9"/>
    <n v="61"/>
    <s v="Del Giro"/>
    <s v="76086346-7"/>
    <s v="Sociedad Comercial y Publicitaria PROD DiseÃ±o Integral Ltda."/>
    <n v="5579"/>
    <d v="2020-01-14T00:00:00"/>
    <n v="0"/>
    <n v="-780641"/>
    <n v="-148322"/>
    <n v="-928963"/>
    <n v="-780641"/>
    <x v="0"/>
    <x v="0"/>
  </r>
  <r>
    <n v="6"/>
    <n v="3"/>
    <n v="34"/>
    <s v="Del Giro"/>
    <s v="76437175-5"/>
    <s v="TEATRO AZARES SPA"/>
    <n v="67"/>
    <d v="2020-06-03T00:00:00"/>
    <n v="2030650"/>
    <n v="0"/>
    <n v="0"/>
    <n v="2030650"/>
    <n v="2030650"/>
    <x v="1"/>
    <x v="1"/>
  </r>
  <r>
    <n v="9"/>
    <n v="4"/>
    <n v="34"/>
    <s v="Del Giro"/>
    <s v="76437175-5"/>
    <s v="TEATRO AZARES SPA"/>
    <n v="68"/>
    <d v="2020-09-03T00:00:00"/>
    <n v="700000"/>
    <n v="0"/>
    <n v="0"/>
    <n v="700000"/>
    <n v="700000"/>
    <x v="1"/>
    <x v="1"/>
  </r>
  <r>
    <n v="6"/>
    <n v="17"/>
    <n v="34"/>
    <s v="Del Giro"/>
    <s v="83368500-7"/>
    <s v="TEATRO POPULAR ICTUS"/>
    <n v="62"/>
    <d v="2020-06-10T00:00:00"/>
    <n v="1530650"/>
    <n v="0"/>
    <n v="0"/>
    <n v="1530650"/>
    <n v="1530650"/>
    <x v="1"/>
    <x v="1"/>
  </r>
  <r>
    <n v="9"/>
    <n v="13"/>
    <n v="34"/>
    <s v="Del Giro"/>
    <s v="83368500-7"/>
    <s v="TEATRO POPULAR ICTUS"/>
    <n v="70"/>
    <d v="2020-09-08T00:00:00"/>
    <n v="700000"/>
    <n v="0"/>
    <n v="0"/>
    <n v="700000"/>
    <n v="700000"/>
    <x v="1"/>
    <x v="1"/>
  </r>
  <r>
    <n v="1"/>
    <n v="1"/>
    <n v="33"/>
    <s v="Del Giro"/>
    <s v="76468188-6"/>
    <s v="TICKETPLUS SPA"/>
    <n v="1034"/>
    <d v="2019-12-23T00:00:00"/>
    <n v="0"/>
    <n v="403361"/>
    <n v="76639"/>
    <n v="480000"/>
    <n v="403361"/>
    <x v="1"/>
    <x v="1"/>
  </r>
  <r>
    <n v="9"/>
    <n v="12"/>
    <n v="34"/>
    <s v="Del Giro"/>
    <s v="70884700-3"/>
    <s v="UNIVERSIDAD FINIS TERRAE"/>
    <n v="75377"/>
    <d v="2020-09-08T00:00:00"/>
    <n v="700000"/>
    <n v="0"/>
    <n v="0"/>
    <n v="700000"/>
    <n v="700000"/>
    <x v="1"/>
    <x v="1"/>
  </r>
  <r>
    <n v="10"/>
    <n v="3"/>
    <n v="34"/>
    <s v="Del Giro"/>
    <s v="71500500-K"/>
    <s v="Universidad Mayor"/>
    <n v="9457"/>
    <d v="2020-10-09T00:00:00"/>
    <n v="700000"/>
    <n v="0"/>
    <n v="0"/>
    <n v="700000"/>
    <n v="700000"/>
    <x v="1"/>
    <x v="1"/>
  </r>
  <r>
    <n v="6"/>
    <n v="10"/>
    <n v="34"/>
    <s v="Del Giro"/>
    <s v="76053667-9"/>
    <s v="VIAJEINMOVIL PRODUCCIONES TEATRALES LIMITADA"/>
    <n v="114"/>
    <d v="2020-06-03T00:00:00"/>
    <n v="1530650"/>
    <n v="0"/>
    <n v="0"/>
    <n v="1530650"/>
    <n v="1530650"/>
    <x v="1"/>
    <x v="1"/>
  </r>
  <r>
    <n v="9"/>
    <n v="18"/>
    <n v="34"/>
    <s v="Del Giro"/>
    <s v="76053667-9"/>
    <s v="VIAJEINMOVIL PRODUCCIONES TEATRALES LIMITADA"/>
    <n v="115"/>
    <d v="2020-09-11T00:00:00"/>
    <n v="700000"/>
    <n v="0"/>
    <n v="0"/>
    <n v="700000"/>
    <n v="700000"/>
    <x v="1"/>
    <x v="1"/>
  </r>
  <r>
    <n v="7"/>
    <n v="2"/>
    <n v="34"/>
    <s v="Del Giro"/>
    <s v="76042143-K"/>
    <s v="VILLEGAS ALFARO LISSETTE CECILIA Y OTRO LIMITADA"/>
    <n v="114"/>
    <d v="2020-07-01T00:00:00"/>
    <n v="1928638"/>
    <n v="0"/>
    <n v="0"/>
    <n v="1928638"/>
    <n v="1928638"/>
    <x v="1"/>
    <x v="1"/>
  </r>
  <r>
    <n v="9"/>
    <n v="15"/>
    <n v="34"/>
    <s v="Del Giro"/>
    <s v="76042143-K"/>
    <s v="VILLEGAS ALFARO LISSETTE CECILIA Y OTRO LIMITADA"/>
    <n v="120"/>
    <d v="2020-09-09T00:00:00"/>
    <n v="700000"/>
    <n v="0"/>
    <n v="0"/>
    <n v="700000"/>
    <n v="700000"/>
    <x v="1"/>
    <x v="1"/>
  </r>
  <r>
    <n v="1"/>
    <n v="4"/>
    <n v="33"/>
    <s v="Del Giro"/>
    <s v="76114143-0"/>
    <s v="VTR Comunicaciones SpA"/>
    <n v="5802836"/>
    <d v="2020-01-23T00:00:00"/>
    <n v="0"/>
    <n v="18117"/>
    <n v="3442"/>
    <n v="21559"/>
    <n v="18117"/>
    <x v="6"/>
    <x v="6"/>
  </r>
  <r>
    <n v="2"/>
    <n v="2"/>
    <n v="33"/>
    <s v="Del Giro"/>
    <s v="76114143-0"/>
    <s v="VTR Comunicaciones SpA"/>
    <n v="5857359"/>
    <d v="2020-02-23T00:00:00"/>
    <n v="0"/>
    <n v="18117"/>
    <n v="3442"/>
    <n v="21559"/>
    <n v="18117"/>
    <x v="6"/>
    <x v="6"/>
  </r>
  <r>
    <n v="3"/>
    <n v="2"/>
    <n v="61"/>
    <s v="Del Giro"/>
    <s v="76114143-0"/>
    <s v="VTR Comunicaciones SpA"/>
    <n v="5549917"/>
    <d v="2020-03-09T00:00:00"/>
    <n v="0"/>
    <n v="-6034"/>
    <n v="-1146"/>
    <n v="-7180"/>
    <n v="-6034"/>
    <x v="6"/>
    <x v="6"/>
  </r>
  <r>
    <n v="6"/>
    <n v="1"/>
    <n v="33"/>
    <s v="Del Giro"/>
    <s v="76114143-0"/>
    <s v="VTR Comunicaciones SpA"/>
    <n v="6088018"/>
    <d v="2020-06-23T00:00:00"/>
    <n v="0"/>
    <n v="43481"/>
    <n v="8261"/>
    <n v="51742"/>
    <n v="43481"/>
    <x v="6"/>
    <x v="6"/>
  </r>
  <r>
    <n v="7"/>
    <n v="3"/>
    <n v="61"/>
    <s v="Del Giro"/>
    <s v="76114143-0"/>
    <s v="VTR Comunicaciones SpA"/>
    <n v="5997655"/>
    <d v="2020-07-23T00:00:00"/>
    <n v="-14379"/>
    <n v="0"/>
    <n v="0"/>
    <n v="-14379"/>
    <n v="-14379"/>
    <x v="6"/>
    <x v="6"/>
  </r>
  <r>
    <n v="7"/>
    <n v="4"/>
    <n v="61"/>
    <s v="Del Giro"/>
    <s v="76114143-0"/>
    <s v="VTR Comunicaciones SpA"/>
    <n v="5997662"/>
    <d v="2020-07-23T00:00:00"/>
    <n v="0"/>
    <n v="-43481"/>
    <n v="-8261"/>
    <n v="-51742"/>
    <n v="-43481"/>
    <x v="6"/>
    <x v="6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  <r>
    <m/>
    <m/>
    <m/>
    <m/>
    <m/>
    <m/>
    <m/>
    <m/>
    <m/>
    <m/>
    <m/>
    <m/>
    <n v="0"/>
    <x v="7"/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">
  <r>
    <s v="2021-01"/>
    <n v="7"/>
    <s v="Del Giro"/>
    <s v="77104245-7"/>
    <s v="REMODELACIÃ“N Y CONSTRUCCIÃ“N SPA"/>
    <n v="839"/>
    <d v="2021-02-10T00:00:00"/>
    <n v="0"/>
    <n v="1592286"/>
    <n v="302534"/>
    <n v="1894820"/>
    <x v="0"/>
  </r>
  <r>
    <s v="2021-01"/>
    <n v="2"/>
    <s v="Del Giro"/>
    <s v="77185205-K"/>
    <s v="CORREA HARTARD SPA"/>
    <n v="62"/>
    <d v="2021-02-10T00:00:00"/>
    <n v="0"/>
    <n v="1142714"/>
    <n v="217116"/>
    <n v="1359830"/>
    <x v="1"/>
  </r>
  <r>
    <s v="2021-01"/>
    <n v="3"/>
    <s v="Del Giro"/>
    <s v="76806990-5"/>
    <s v="INTERFILM S.A"/>
    <n v="105657"/>
    <d v="2021-02-10T00:00:00"/>
    <n v="0"/>
    <n v="715710"/>
    <n v="135985"/>
    <n v="851695"/>
    <x v="2"/>
  </r>
  <r>
    <s v="2021-01"/>
    <n v="4"/>
    <s v="Del Giro"/>
    <s v="77992990-6"/>
    <s v="LETRAS  MONOS EDICIONES LIMITADA"/>
    <n v="1728"/>
    <d v="2021-02-10T00:00:00"/>
    <n v="0"/>
    <n v="1764706"/>
    <n v="335294"/>
    <n v="2100000"/>
    <x v="3"/>
  </r>
  <r>
    <s v="2021-01"/>
    <n v="5"/>
    <s v="Del Giro"/>
    <s v="76215824-8"/>
    <s v="SMARTPRINT DIGITAL LTDA"/>
    <n v="13229"/>
    <d v="2021-02-15T00:00:00"/>
    <n v="0"/>
    <n v="4621310"/>
    <n v="878049"/>
    <n v="5499359"/>
    <x v="4"/>
  </r>
  <r>
    <s v="2021-01"/>
    <n v="6"/>
    <s v="Del Giro"/>
    <s v="76067593-8"/>
    <s v="COMERCIAL YU Y COMPANIA LIMITADA"/>
    <n v="20053"/>
    <d v="2021-02-16T00:00:00"/>
    <n v="0"/>
    <n v="72580"/>
    <n v="13790"/>
    <n v="86370"/>
    <x v="5"/>
  </r>
  <r>
    <s v="2021-02"/>
    <n v="1"/>
    <s v="Del Giro"/>
    <s v="77104245-7"/>
    <s v="REMODELACIÃ“N Y CONSTRUCCIÃ“N SPA"/>
    <n v="839"/>
    <d v="2021-02-10T00:00:00"/>
    <n v="0"/>
    <n v="1592286"/>
    <n v="302534"/>
    <n v="1894820"/>
    <x v="0"/>
  </r>
  <r>
    <s v="2021-02"/>
    <n v="2"/>
    <s v="Del Giro"/>
    <s v="77185205-K"/>
    <s v="CORREA HARTARD SPA"/>
    <n v="62"/>
    <d v="2021-02-10T00:00:00"/>
    <n v="0"/>
    <n v="1142714"/>
    <n v="217116"/>
    <n v="1359830"/>
    <x v="1"/>
  </r>
  <r>
    <s v="2021-02"/>
    <n v="3"/>
    <s v="Del Giro"/>
    <s v="76806990-5"/>
    <s v="INTERFILM S.A"/>
    <n v="105657"/>
    <d v="2021-02-10T00:00:00"/>
    <n v="0"/>
    <n v="715710"/>
    <n v="135985"/>
    <n v="851695"/>
    <x v="1"/>
  </r>
  <r>
    <s v="2021-02"/>
    <n v="4"/>
    <s v="Del Giro"/>
    <s v="77992990-6"/>
    <s v="LETRAS  MONOS EDICIONES LIMITADA"/>
    <n v="1728"/>
    <d v="2021-02-10T00:00:00"/>
    <n v="0"/>
    <n v="1764706"/>
    <n v="335294"/>
    <n v="2100000"/>
    <x v="3"/>
  </r>
  <r>
    <s v="2021-02"/>
    <n v="5"/>
    <s v="Del Giro"/>
    <s v="76215824-8"/>
    <s v="SMARTPRINT DIGITAL LTDA"/>
    <n v="13229"/>
    <d v="2021-02-15T00:00:00"/>
    <n v="0"/>
    <n v="4621310"/>
    <n v="878049"/>
    <n v="5499359"/>
    <x v="4"/>
  </r>
  <r>
    <s v="2021-02"/>
    <n v="6"/>
    <s v="Del Giro"/>
    <s v="76067593-8"/>
    <s v="COMERCIAL YU Y COMPANIA LIMITADA"/>
    <n v="20053"/>
    <d v="2021-02-16T00:00:00"/>
    <n v="0"/>
    <n v="72580"/>
    <n v="13790"/>
    <n v="86370"/>
    <x v="5"/>
  </r>
  <r>
    <s v="2021-02"/>
    <n v="1"/>
    <s v="Del Giro"/>
    <s v="76617691-7"/>
    <s v="CONSULTORIA Y ASESORIAS GUTIERREZ, GUZMAN Y PROVOSTE LIMITADA"/>
    <n v="604"/>
    <d v="2021-02-05T00:00:00"/>
    <n v="75000"/>
    <n v="0"/>
    <n v="0"/>
    <n v="75000"/>
    <x v="6"/>
  </r>
  <r>
    <s v="2021-02"/>
    <n v="2"/>
    <s v="Del Giro"/>
    <s v="76617691-7"/>
    <s v="CONSULTORIA Y ASESORIAS GUTIERREZ, GUZMAN Y PROVOSTE LIMITADA"/>
    <n v="631"/>
    <d v="2021-02-25T00:00:00"/>
    <n v="75000"/>
    <n v="0"/>
    <n v="0"/>
    <n v="75000"/>
    <x v="6"/>
  </r>
  <r>
    <s v="2021-03"/>
    <n v="1"/>
    <s v="Del Giro"/>
    <s v="76981642-9"/>
    <s v="CLOUDLATAM SPA"/>
    <n v="1181"/>
    <d v="2021-03-09T00:00:00"/>
    <n v="0"/>
    <n v="344044"/>
    <n v="65368"/>
    <n v="409412"/>
    <x v="7"/>
  </r>
  <r>
    <s v="2021_04"/>
    <n v="1"/>
    <s v="Del Giro"/>
    <s v="76157981-9"/>
    <s v="GESTION DE DISENO Y WEB,WHOOO LIMITADA"/>
    <n v="3272"/>
    <d v="2021-03-30T00:00:00"/>
    <n v="0"/>
    <n v="180000"/>
    <n v="34200"/>
    <n v="214200"/>
    <x v="7"/>
  </r>
  <r>
    <s v="2021_04"/>
    <n v="2"/>
    <s v="Del Giro"/>
    <s v="90193000-7"/>
    <s v="Empresa El Mercurio S.A.P."/>
    <n v="15292463"/>
    <d v="2021-04-13T00:00:00"/>
    <n v="0"/>
    <n v="136034"/>
    <n v="25846"/>
    <n v="161880"/>
    <x v="8"/>
  </r>
  <r>
    <s v="2021_04"/>
    <n v="3"/>
    <s v="Del Giro"/>
    <s v="76170725-6"/>
    <s v="COPESA S.A."/>
    <n v="273122"/>
    <d v="2021-04-18T00:00:00"/>
    <n v="0"/>
    <n v="50319"/>
    <n v="9561"/>
    <n v="59880"/>
    <x v="8"/>
  </r>
  <r>
    <s v="2021_04"/>
    <n v="1"/>
    <s v="Del Giro"/>
    <s v="76617691-7"/>
    <s v="CONSULTORIA Y ASESORIAS GUTIERREZ, GUZMAN Y PROVOSTE LIMITADA"/>
    <n v="685"/>
    <d v="2021-04-28T00:00:00"/>
    <n v="75000"/>
    <n v="0"/>
    <n v="0"/>
    <n v="75000"/>
    <x v="6"/>
  </r>
  <r>
    <s v="2021_05"/>
    <n v="1"/>
    <s v="Del Giro"/>
    <s v="76157981-9"/>
    <s v="GESTION DE DISENO Y WEB,WHOOO LIMITADA"/>
    <n v="3309"/>
    <d v="2021-04-29T00:00:00"/>
    <n v="0"/>
    <n v="99600"/>
    <n v="18924"/>
    <n v="118524"/>
    <x v="7"/>
  </r>
  <r>
    <s v="2021_05"/>
    <n v="1"/>
    <s v="Del Giro"/>
    <s v="76617691-7"/>
    <s v="CONSULTORIA Y ASESORIAS GUTIERREZ, GUZMAN Y PROVOSTE LIMITADA"/>
    <n v="689"/>
    <d v="2021-05-28T00:00:00"/>
    <n v="75000"/>
    <n v="0"/>
    <n v="0"/>
    <n v="75000"/>
    <x v="6"/>
  </r>
  <r>
    <s v="2021_06"/>
    <n v="1"/>
    <s v="Del Giro"/>
    <s v="78341740-5"/>
    <s v="JARUFE Y JARUFE HERMANOS LIMITADA"/>
    <n v="19249"/>
    <d v="2021-06-11T00:00:00"/>
    <n v="0"/>
    <n v="8277"/>
    <n v="1573"/>
    <n v="9850"/>
    <x v="9"/>
  </r>
  <r>
    <s v="2021_07"/>
    <n v="1"/>
    <s v="Del Giro"/>
    <s v="65235730-K"/>
    <s v="CORP TEATRO CAMINO"/>
    <n v="35"/>
    <d v="2021-06-30T00:00:00"/>
    <n v="130000"/>
    <n v="0"/>
    <n v="0"/>
    <n v="130000"/>
    <x v="10"/>
  </r>
  <r>
    <s v="2021_07"/>
    <n v="2"/>
    <s v="Del Giro"/>
    <s v="76617691-7"/>
    <s v="CONSULTORIA Y ASESORIAS GUTIERREZ, GUZMAN Y PROVOSTE LIMITADA"/>
    <n v="719"/>
    <d v="2021-07-05T00:00:00"/>
    <n v="75000"/>
    <n v="0"/>
    <n v="0"/>
    <n v="75000"/>
    <x v="6"/>
  </r>
  <r>
    <s v="2021_07"/>
    <n v="3"/>
    <s v="Del Giro"/>
    <s v="76617691-7"/>
    <s v="CONSULTORIA Y ASESORIAS GUTIERREZ, GUZMAN Y PROVOSTE LIMITADA"/>
    <n v="720"/>
    <d v="2021-06-30T00:00:00"/>
    <n v="75000"/>
    <n v="0"/>
    <n v="0"/>
    <n v="75000"/>
    <x v="6"/>
  </r>
  <r>
    <s v="2021_07"/>
    <n v="4"/>
    <s v="Del Giro"/>
    <s v="76437175-5"/>
    <s v="TEATRO AZARES SPA"/>
    <n v="70"/>
    <d v="2021-07-12T00:00:00"/>
    <n v="130000"/>
    <n v="0"/>
    <n v="0"/>
    <n v="130000"/>
    <x v="10"/>
  </r>
  <r>
    <s v="2021_07"/>
    <n v="5"/>
    <s v="Del Giro"/>
    <s v="65069210-1"/>
    <s v="CORPORACION CULTURAL MATUCANA CIEN"/>
    <n v="358"/>
    <d v="2021-07-13T00:00:00"/>
    <n v="130000"/>
    <n v="0"/>
    <n v="0"/>
    <n v="130000"/>
    <x v="10"/>
  </r>
  <r>
    <s v="2021_07"/>
    <n v="6"/>
    <s v="Del Giro"/>
    <s v="75942910-9"/>
    <s v="COLECTIVO DE ARTE LA VITRINA"/>
    <n v="91"/>
    <d v="2021-07-23T00:00:00"/>
    <n v="130000"/>
    <n v="0"/>
    <n v="0"/>
    <n v="130000"/>
    <x v="10"/>
  </r>
  <r>
    <s v="2021_07"/>
    <n v="7"/>
    <s v="Del Giro"/>
    <s v="76617691-7"/>
    <s v="CONSULTORIA Y ASESORIAS GUTIERREZ, GUZMAN Y PROVOSTE LIMITADA"/>
    <n v="721"/>
    <d v="2021-07-30T00:00:00"/>
    <n v="75000"/>
    <n v="0"/>
    <n v="0"/>
    <n v="75000"/>
    <x v="6"/>
  </r>
  <r>
    <s v="2021_07"/>
    <n v="1"/>
    <s v="Del Giro"/>
    <s v="76617691-7"/>
    <s v="CONSULTORIA Y ASESORIAS GUTIERREZ, GUZMAN Y PROVOSTE LIMITADA"/>
    <n v="12"/>
    <d v="2021-07-06T00:00:00"/>
    <n v="-75000"/>
    <n v="0"/>
    <n v="0"/>
    <n v="-75000"/>
    <x v="6"/>
  </r>
  <r>
    <s v="2021_08"/>
    <n v="1"/>
    <s v="Del Giro"/>
    <s v="76042143-K"/>
    <s v="VILLEGAS ALFARO LISSETTE CECILIA Y OTRO LIMITADA"/>
    <n v="139"/>
    <d v="2021-07-27T00:00:00"/>
    <n v="130000"/>
    <n v="0"/>
    <n v="0"/>
    <n v="130000"/>
    <x v="10"/>
  </r>
  <r>
    <s v="2021_08"/>
    <n v="2"/>
    <s v="Del Giro"/>
    <s v="76617691-7"/>
    <s v="CONSULTORIA Y ASESORIAS GUTIERREZ, GUZMAN Y PROVOSTE LIMITADA"/>
    <n v="732"/>
    <d v="2021-08-15T00:00:00"/>
    <n v="75000"/>
    <n v="0"/>
    <n v="0"/>
    <n v="75000"/>
    <x v="6"/>
  </r>
  <r>
    <s v="2021_08"/>
    <n v="3"/>
    <s v="Del Giro"/>
    <s v="83368500-7"/>
    <s v="TEATRO POPULAR ICTUS"/>
    <n v="86"/>
    <d v="2021-08-18T00:00:00"/>
    <n v="130000"/>
    <n v="0"/>
    <n v="0"/>
    <n v="130000"/>
    <x v="10"/>
  </r>
  <r>
    <s v="2021_08"/>
    <n v="4"/>
    <s v="Del Giro"/>
    <s v="65018845-4"/>
    <s v="FUNDACION SINDICATO DE ACTORES DE CHILE SIDARTE"/>
    <n v="47"/>
    <d v="2021-08-18T00:00:00"/>
    <n v="130000"/>
    <n v="0"/>
    <n v="0"/>
    <n v="130000"/>
    <x v="10"/>
  </r>
  <r>
    <s v="2021_09"/>
    <n v="1"/>
    <s v="Del Giro"/>
    <s v="77992990-6"/>
    <s v="LETRAS  MONOS EDICIONES LIMITADA"/>
    <n v="1844"/>
    <d v="2021-08-30T00:00:00"/>
    <n v="0"/>
    <n v="138000"/>
    <n v="26220"/>
    <n v="164220"/>
    <x v="3"/>
  </r>
  <r>
    <s v="2021_09"/>
    <n v="2"/>
    <s v="Del Giro"/>
    <s v="76240129-0"/>
    <s v="DISTRIBUIDORA HNOS SQUELLA LTDA"/>
    <n v="20728"/>
    <d v="2021-09-02T00:00:00"/>
    <n v="0"/>
    <n v="286977"/>
    <n v="54526"/>
    <n v="341503"/>
    <x v="1"/>
  </r>
  <r>
    <s v="2021_09"/>
    <n v="3"/>
    <s v="Del Giro"/>
    <s v="60910000-1"/>
    <s v="Universidad de Chile"/>
    <n v="2766670"/>
    <d v="2021-09-14T00:00:00"/>
    <n v="0"/>
    <n v="15882"/>
    <n v="3018"/>
    <n v="18900"/>
    <x v="7"/>
  </r>
  <r>
    <s v="2021_09"/>
    <n v="1"/>
    <s v="Del Giro"/>
    <s v="76482490-3"/>
    <s v="LA MEMORIA CENTRO CULTURAL LIMITADA"/>
    <n v="39"/>
    <d v="2021-08-31T00:00:00"/>
    <n v="130000"/>
    <n v="0"/>
    <n v="0"/>
    <n v="130000"/>
    <x v="10"/>
  </r>
  <r>
    <s v="2021_09"/>
    <n v="2"/>
    <s v="Del Giro"/>
    <s v="70884700-3"/>
    <s v="UNIVERSIDAD FINIS TERRAE"/>
    <n v="90035"/>
    <d v="2021-08-31T00:00:00"/>
    <n v="130000"/>
    <n v="0"/>
    <n v="0"/>
    <n v="130000"/>
    <x v="10"/>
  </r>
  <r>
    <s v="2021_09"/>
    <n v="3"/>
    <s v="Del Giro"/>
    <s v="76053667-9"/>
    <s v="VIAJEINMOVIL PRODUCCIONES TEATRALES LIMITADA"/>
    <n v="130"/>
    <d v="2021-09-09T00:00:00"/>
    <n v="130000"/>
    <n v="0"/>
    <n v="0"/>
    <n v="130000"/>
    <x v="10"/>
  </r>
  <r>
    <s v="2021_09"/>
    <n v="4"/>
    <s v="Del Giro"/>
    <s v="76273376-5"/>
    <s v="EVENTOS CACHAFAZ SPA"/>
    <n v="126"/>
    <d v="2021-09-16T00:00:00"/>
    <n v="130000"/>
    <n v="0"/>
    <n v="0"/>
    <n v="130000"/>
    <x v="10"/>
  </r>
  <r>
    <s v="2021_09"/>
    <n v="5"/>
    <s v="Del Giro"/>
    <s v="76617691-7"/>
    <s v="CONSULTORIA Y ASESORIAS GUTIERREZ, GUZMAN Y PROVOSTE LIMITADA"/>
    <n v="765"/>
    <d v="2021-09-17T00:00:00"/>
    <n v="75000"/>
    <n v="0"/>
    <n v="0"/>
    <n v="75000"/>
    <x v="6"/>
  </r>
  <r>
    <s v="2021_09"/>
    <n v="6"/>
    <s v="Del Giro"/>
    <s v="76617691-7"/>
    <s v="CONSULTORIA Y ASESORIAS GUTIERREZ, GUZMAN Y PROVOSTE LIMITADA"/>
    <n v="766"/>
    <d v="2021-09-17T00:00:00"/>
    <n v="400000"/>
    <n v="0"/>
    <n v="0"/>
    <n v="400000"/>
    <x v="6"/>
  </r>
  <r>
    <s v="2021_09"/>
    <n v="7"/>
    <s v="Del Giro"/>
    <s v="65222230-7"/>
    <s v="CENTRO CULTURAL TEATRO DEL PUENTE"/>
    <n v="60"/>
    <d v="2021-09-29T00:00:00"/>
    <n v="130000"/>
    <n v="0"/>
    <n v="0"/>
    <n v="130000"/>
    <x v="10"/>
  </r>
  <r>
    <s v="2021_10"/>
    <n v="1"/>
    <s v="Del Giro"/>
    <s v="96928180-5"/>
    <s v="EMP.NAC.DE CERTIFICACION ELECTRONICA S.A"/>
    <n v="1525733"/>
    <d v="2021-10-05T00:00:00"/>
    <n v="0"/>
    <n v="11899"/>
    <n v="2261"/>
    <n v="14160"/>
    <x v="7"/>
  </r>
  <r>
    <s v="2021_10"/>
    <n v="1"/>
    <s v="Del Giro"/>
    <s v="76617691-7"/>
    <s v="CONSULTORIA Y ASESORIAS GUTIERREZ, GUZMAN Y PROVOSTE LIMITADA"/>
    <n v="823"/>
    <d v="2021-10-28T00:00:00"/>
    <n v="75000"/>
    <n v="0"/>
    <n v="0"/>
    <n v="75000"/>
    <x v="6"/>
  </r>
  <r>
    <s v="2021_11"/>
    <n v="1"/>
    <s v="Del Giro"/>
    <s v="60910000-1"/>
    <s v="Universidad de Chile"/>
    <n v="2774195"/>
    <d v="2021-11-04T00:00:00"/>
    <n v="0"/>
    <n v="109244"/>
    <n v="20756"/>
    <n v="130000"/>
    <x v="11"/>
  </r>
  <r>
    <s v="2021_11"/>
    <n v="1"/>
    <s v="Del Giro"/>
    <s v="76951392-2"/>
    <s v="KEEP IDEAS SPA"/>
    <n v="128"/>
    <d v="2021-11-18T00:00:00"/>
    <n v="275436"/>
    <n v="0"/>
    <n v="0"/>
    <n v="275436"/>
    <x v="3"/>
  </r>
  <r>
    <s v="2021_11"/>
    <n v="2"/>
    <s v="Del Giro"/>
    <s v="76951392-2"/>
    <s v="KEEP IDEAS SPA"/>
    <n v="129"/>
    <d v="2021-11-19T00:00:00"/>
    <n v="275436"/>
    <n v="0"/>
    <n v="0"/>
    <n v="275436"/>
    <x v="3"/>
  </r>
  <r>
    <s v="2021_11"/>
    <n v="3"/>
    <s v="Del Giro"/>
    <s v="76617691-7"/>
    <s v="CONSULTORIA Y ASESORIAS GUTIERREZ, GUZMAN Y PROVOSTE LIMITADA"/>
    <n v="825"/>
    <d v="2021-11-19T00:00:00"/>
    <n v="75000"/>
    <n v="0"/>
    <n v="0"/>
    <n v="75000"/>
    <x v="6"/>
  </r>
  <r>
    <s v="2021_11"/>
    <n v="4"/>
    <s v="Del Giro"/>
    <s v="76278262-6"/>
    <s v="CREACION DE SOFTWARE Y APLICACIONES Y SEGURIDAD MOVIL ASESORIA EN NEGO"/>
    <n v="31"/>
    <d v="2021-11-19T00:00:00"/>
    <n v="850000"/>
    <n v="0"/>
    <n v="0"/>
    <n v="850000"/>
    <x v="7"/>
  </r>
  <r>
    <s v="2021_11"/>
    <n v="1"/>
    <s v="Del Giro"/>
    <s v="76951392-2"/>
    <s v="KEEP IDEAS SPA"/>
    <n v="16"/>
    <d v="2021-11-19T00:00:00"/>
    <n v="-275436"/>
    <n v="0"/>
    <n v="0"/>
    <n v="-275436"/>
    <x v="3"/>
  </r>
  <r>
    <s v="2021_12"/>
    <n v="1"/>
    <s v="Del Giro"/>
    <s v="76617691-7"/>
    <s v="CONSULTORIA Y ASESORIAS GUTIERREZ, GUZMAN Y PROVOSTE LIMITADA"/>
    <n v="827"/>
    <d v="2021-12-30T00:00:00"/>
    <n v="75000"/>
    <n v="0"/>
    <n v="0"/>
    <n v="75000"/>
    <x v="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">
  <r>
    <n v="123"/>
    <d v="2021-01-29T00:00:00"/>
    <s v="VIGENTE"/>
    <m/>
    <s v="15379532-0"/>
    <s v="BARBARA MAGDALENA MUNOZ MORAGA"/>
    <s v="NO"/>
    <n v="500000"/>
    <n v="57500"/>
    <n v="442500"/>
    <x v="0"/>
  </r>
  <r>
    <n v="77"/>
    <d v="2021-01-29T00:00:00"/>
    <s v="VIGENTE"/>
    <m/>
    <s v="17087276-2"/>
    <s v="CAMILA VALERIA PIMENTEL REYES"/>
    <s v="NO"/>
    <n v="847458"/>
    <n v="97458"/>
    <n v="750000"/>
    <x v="0"/>
  </r>
  <r>
    <n v="8"/>
    <d v="2021-01-29T00:00:00"/>
    <s v="VIGENTE"/>
    <m/>
    <s v="17586811-9"/>
    <s v="FELIPE EDUARDO ANDRADES PERALT"/>
    <s v="NO"/>
    <n v="135593"/>
    <n v="15593"/>
    <n v="120000"/>
    <x v="1"/>
  </r>
  <r>
    <n v="58"/>
    <d v="2021-01-29T00:00:00"/>
    <s v="VIGENTE"/>
    <m/>
    <s v="17655297-2"/>
    <s v="DANIEL ALEJANDRO ALBORNOZ MUNO"/>
    <s v="NO"/>
    <n v="225989"/>
    <n v="25989"/>
    <n v="200000"/>
    <x v="2"/>
  </r>
  <r>
    <n v="100"/>
    <d v="2021-01-29T00:00:00"/>
    <s v="VIGENTE"/>
    <m/>
    <s v="18282717-7"/>
    <s v="PILAR ANDREA HIGUERA VALENCIA"/>
    <s v="NO"/>
    <n v="508475"/>
    <n v="58475"/>
    <n v="450000"/>
    <x v="3"/>
  </r>
  <r>
    <n v="513"/>
    <d v="2021-02-02T00:00:00"/>
    <s v="VIGENTE"/>
    <m/>
    <s v="16871301-0"/>
    <s v="PABLO CESAR MONSALVE CARRILLO"/>
    <s v="NO"/>
    <n v="135593"/>
    <n v="15593"/>
    <n v="120000"/>
    <x v="0"/>
  </r>
  <r>
    <n v="233"/>
    <d v="2021-02-10T00:00:00"/>
    <s v="VIGENTE"/>
    <m/>
    <s v="13924911-9"/>
    <s v="FLORENCIA AGUILERA MOLINA"/>
    <s v="NO"/>
    <n v="338983"/>
    <n v="38983"/>
    <n v="300000"/>
    <x v="4"/>
  </r>
  <r>
    <n v="142"/>
    <d v="2021-02-24T00:00:00"/>
    <s v="VIGENTE"/>
    <m/>
    <s v="16227193-8"/>
    <s v="KATERYN DEL PILAR GARZON MANZA"/>
    <s v="NO"/>
    <n v="3389831"/>
    <n v="389831"/>
    <n v="3000000"/>
    <x v="5"/>
  </r>
  <r>
    <n v="59"/>
    <d v="2021-02-24T00:00:00"/>
    <s v="VIGENTE"/>
    <m/>
    <s v="17655297-2"/>
    <s v="DANIEL ALEJANDRO ALBORNOZ MUNO"/>
    <s v="NO"/>
    <n v="225989"/>
    <n v="25989"/>
    <n v="200000"/>
    <x v="2"/>
  </r>
  <r>
    <n v="520"/>
    <d v="2021-02-25T00:00:00"/>
    <s v="VIGENTE"/>
    <m/>
    <s v="16871301-0"/>
    <s v="PABLO CESAR MONSALVE CARRILLO"/>
    <s v="NO"/>
    <n v="259887"/>
    <n v="29887"/>
    <n v="230000"/>
    <x v="0"/>
  </r>
  <r>
    <n v="124"/>
    <d v="2021-02-26T00:00:00"/>
    <s v="VIGENTE"/>
    <m/>
    <s v="15379532-0"/>
    <s v="BARBARA MAGDALENA MUNOZ MORAGA"/>
    <s v="NO"/>
    <n v="450000"/>
    <n v="51750"/>
    <n v="398250"/>
    <x v="0"/>
  </r>
  <r>
    <n v="80"/>
    <d v="2021-03-29T00:00:00"/>
    <s v="VIGENTE"/>
    <m/>
    <s v="17087276-2"/>
    <s v="CAMILA VALERIA PIMENTEL REYES"/>
    <s v="NO"/>
    <n v="847458"/>
    <n v="97458"/>
    <n v="750000"/>
    <x v="0"/>
  </r>
  <r>
    <n v="103"/>
    <d v="2021-03-29T00:00:00"/>
    <s v="VIGENTE"/>
    <m/>
    <s v="18282717-7"/>
    <s v="PILAR ANDREA HIGUERA VALENCIA"/>
    <s v="NO"/>
    <n v="508475"/>
    <n v="58475"/>
    <n v="450000"/>
    <x v="3"/>
  </r>
  <r>
    <n v="235"/>
    <d v="2021-03-30T00:00:00"/>
    <s v="VIGENTE"/>
    <m/>
    <s v="13924911-9"/>
    <s v="FLORENCIA AGUILERA MOLINA"/>
    <s v="NO"/>
    <n v="338983"/>
    <n v="38983"/>
    <n v="300000"/>
    <x v="4"/>
  </r>
  <r>
    <n v="87"/>
    <d v="2021-03-30T00:00:00"/>
    <s v="VIGENTE"/>
    <m/>
    <s v="16074873-7"/>
    <s v="ANGELICA PAZ SAN MARTIN GARCIA"/>
    <s v="NO"/>
    <n v="564972"/>
    <n v="64972"/>
    <n v="500000"/>
    <x v="0"/>
  </r>
  <r>
    <n v="61"/>
    <d v="2021-03-30T00:00:00"/>
    <s v="VIGENTE"/>
    <m/>
    <s v="17655297-2"/>
    <s v="DANIEL ALEJANDRO ALBORNOZ MUNO"/>
    <s v="NO"/>
    <n v="225989"/>
    <n v="25989"/>
    <n v="200000"/>
    <x v="2"/>
  </r>
  <r>
    <n v="127"/>
    <d v="2021-04-05T00:00:00"/>
    <s v="VIGENTE"/>
    <m/>
    <s v="15379532-0"/>
    <s v="BARBARA MAGDALENA MUNOZ MORAGA"/>
    <s v="NO"/>
    <n v="395480"/>
    <n v="45480"/>
    <n v="350000"/>
    <x v="0"/>
  </r>
  <r>
    <n v="121"/>
    <d v="2021-04-20T00:00:00"/>
    <s v="VIGENTE"/>
    <m/>
    <s v="16865160-0"/>
    <s v="HEFAR ANTONIO ANDRES CANTILLAN"/>
    <s v="NO"/>
    <n v="112994"/>
    <n v="12994"/>
    <n v="100000"/>
    <x v="0"/>
  </r>
  <r>
    <n v="239"/>
    <d v="2021-04-28T00:00:00"/>
    <s v="VIGENTE"/>
    <m/>
    <s v="13924911-9"/>
    <s v="FLORENCIA AGUILERA MOLINA"/>
    <s v="NO"/>
    <n v="338983"/>
    <n v="38983"/>
    <n v="300000"/>
    <x v="4"/>
  </r>
  <r>
    <n v="105"/>
    <d v="2021-04-28T00:00:00"/>
    <s v="VIGENTE"/>
    <m/>
    <s v="18282717-7"/>
    <s v="PILAR ANDREA HIGUERA VALENCIA"/>
    <s v="NO"/>
    <n v="508475"/>
    <n v="58475"/>
    <n v="450000"/>
    <x v="3"/>
  </r>
  <r>
    <n v="90"/>
    <d v="2021-04-29T00:00:00"/>
    <s v="VIGENTE"/>
    <m/>
    <s v="16074873-7"/>
    <s v="ANGELICA PAZ SAN MARTIN GARCIA"/>
    <s v="NO"/>
    <n v="564972"/>
    <n v="64972"/>
    <n v="500000"/>
    <x v="0"/>
  </r>
  <r>
    <n v="82"/>
    <d v="2021-04-29T00:00:00"/>
    <s v="VIGENTE"/>
    <m/>
    <s v="17087276-2"/>
    <s v="CAMILA VALERIA PIMENTEL REYES"/>
    <s v="NO"/>
    <n v="847458"/>
    <n v="97458"/>
    <n v="750000"/>
    <x v="0"/>
  </r>
  <r>
    <n v="62"/>
    <d v="2021-04-29T00:00:00"/>
    <s v="VIGENTE"/>
    <m/>
    <s v="17655297-2"/>
    <s v="DANIEL ALEJANDRO ALBORNOZ MUNO"/>
    <s v="NO"/>
    <n v="225989"/>
    <n v="25989"/>
    <n v="200000"/>
    <x v="2"/>
  </r>
  <r>
    <n v="129"/>
    <d v="2021-05-05T00:00:00"/>
    <s v="VIGENTE"/>
    <m/>
    <s v="15379532-0"/>
    <s v="BARBARA MAGDALENA MUNOZ MORAGA"/>
    <s v="NO"/>
    <n v="600000"/>
    <n v="69000"/>
    <n v="531000"/>
    <x v="0"/>
  </r>
  <r>
    <n v="127"/>
    <d v="2021-05-12T00:00:00"/>
    <s v="VIGENTE"/>
    <m/>
    <s v="7512858-4"/>
    <s v="MARCELO RUBEN PORTA ILABACA"/>
    <s v="NO"/>
    <n v="564972"/>
    <n v="64972"/>
    <n v="500000"/>
    <x v="6"/>
  </r>
  <r>
    <n v="110"/>
    <d v="2021-05-13T00:00:00"/>
    <s v="VIGENTE"/>
    <m/>
    <s v="16359574-5"/>
    <s v="ANDRES ALEJANDRO HERRERA ORTIZ"/>
    <s v="NO"/>
    <n v="22599"/>
    <n v="2599"/>
    <n v="20000"/>
    <x v="0"/>
  </r>
  <r>
    <n v="254"/>
    <d v="2021-05-27T00:00:00"/>
    <s v="VIGENTE"/>
    <m/>
    <s v="13882556-6"/>
    <s v="MARIA JOSE SIEBALD MORGAN"/>
    <s v="NO"/>
    <n v="1230000"/>
    <n v="141450"/>
    <n v="1088550"/>
    <x v="6"/>
  </r>
  <r>
    <n v="241"/>
    <d v="2021-05-28T00:00:00"/>
    <s v="VIGENTE"/>
    <m/>
    <s v="13924911-9"/>
    <s v="FLORENCIA AGUILERA MOLINA"/>
    <s v="NO"/>
    <n v="338983"/>
    <n v="38983"/>
    <n v="300000"/>
    <x v="4"/>
  </r>
  <r>
    <n v="91"/>
    <d v="2021-05-28T00:00:00"/>
    <s v="VIGENTE"/>
    <m/>
    <s v="16074873-7"/>
    <s v="ANGELICA PAZ SAN MARTIN GARCIA"/>
    <s v="NO"/>
    <n v="564972"/>
    <n v="64972"/>
    <n v="500000"/>
    <x v="0"/>
  </r>
  <r>
    <n v="84"/>
    <d v="2021-05-28T00:00:00"/>
    <s v="VIGENTE"/>
    <m/>
    <s v="17087276-2"/>
    <s v="CAMILA VALERIA PIMENTEL REYES"/>
    <s v="NO"/>
    <n v="847458"/>
    <n v="97458"/>
    <n v="750000"/>
    <x v="0"/>
  </r>
  <r>
    <n v="64"/>
    <d v="2021-05-28T00:00:00"/>
    <s v="VIGENTE"/>
    <m/>
    <s v="17655297-2"/>
    <s v="DANIEL ALEJANDRO ALBORNOZ MUNO"/>
    <s v="NO"/>
    <n v="225989"/>
    <n v="25989"/>
    <n v="200000"/>
    <x v="2"/>
  </r>
  <r>
    <n v="107"/>
    <d v="2021-05-28T00:00:00"/>
    <s v="VIGENTE"/>
    <m/>
    <s v="18282717-7"/>
    <s v="PILAR ANDREA HIGUERA VALENCIA"/>
    <s v="NO"/>
    <n v="508475"/>
    <n v="58475"/>
    <n v="450000"/>
    <x v="3"/>
  </r>
  <r>
    <n v="244"/>
    <d v="2021-06-28T00:00:00"/>
    <s v="VIGENTE"/>
    <m/>
    <s v="13924911-9"/>
    <s v="FLORENCIA AGUILERA MOLINA"/>
    <s v="NO"/>
    <n v="338983"/>
    <n v="38983"/>
    <n v="300000"/>
    <x v="4"/>
  </r>
  <r>
    <n v="1176"/>
    <d v="2021-06-30T00:00:00"/>
    <s v="VIGENTE"/>
    <m/>
    <s v="3562928-9"/>
    <s v="JUAN GABRIEL RODOLFO EUGENIO D"/>
    <s v="NO"/>
    <n v="25000"/>
    <n v="0"/>
    <n v="25000"/>
    <x v="7"/>
  </r>
  <r>
    <n v="255"/>
    <d v="2021-06-30T00:00:00"/>
    <s v="VIGENTE"/>
    <m/>
    <s v="13882556-6"/>
    <s v="MARIA JOSE SIEBALD MORGAN"/>
    <s v="NO"/>
    <n v="1230000"/>
    <n v="141450"/>
    <n v="1088550"/>
    <x v="6"/>
  </r>
  <r>
    <n v="92"/>
    <d v="2021-06-30T00:00:00"/>
    <s v="VIGENTE"/>
    <m/>
    <s v="16074873-7"/>
    <s v="ANGELICA PAZ SAN MARTIN GARCIA"/>
    <s v="NO"/>
    <n v="564972"/>
    <n v="64972"/>
    <n v="500000"/>
    <x v="0"/>
  </r>
  <r>
    <n v="126"/>
    <d v="2021-06-30T00:00:00"/>
    <s v="VIGENTE"/>
    <m/>
    <s v="16359574-5"/>
    <s v="ANDRES ALEJANDRO HERRERA ORTIZ"/>
    <s v="NO"/>
    <n v="50847"/>
    <n v="5847"/>
    <n v="45000"/>
    <x v="0"/>
  </r>
  <r>
    <n v="87"/>
    <d v="2021-06-30T00:00:00"/>
    <s v="VIGENTE"/>
    <m/>
    <s v="17087276-2"/>
    <s v="CAMILA VALERIA PIMENTEL REYES"/>
    <s v="NO"/>
    <n v="847458"/>
    <n v="97458"/>
    <n v="750000"/>
    <x v="0"/>
  </r>
  <r>
    <n v="65"/>
    <d v="2021-06-30T00:00:00"/>
    <s v="VIGENTE"/>
    <m/>
    <s v="17655297-2"/>
    <s v="DANIEL ALEJANDRO ALBORNOZ MUNO"/>
    <s v="NO"/>
    <n v="225989"/>
    <n v="25989"/>
    <n v="200000"/>
    <x v="2"/>
  </r>
  <r>
    <n v="109"/>
    <d v="2021-06-30T00:00:00"/>
    <s v="VIGENTE"/>
    <m/>
    <s v="18282717-7"/>
    <s v="PILAR ANDREA HIGUERA VALENCIA"/>
    <s v="NO"/>
    <n v="508475"/>
    <n v="58475"/>
    <n v="450000"/>
    <x v="3"/>
  </r>
  <r>
    <n v="257"/>
    <d v="2021-07-29T00:00:00"/>
    <s v="VIGENTE"/>
    <m/>
    <s v="13882556-6"/>
    <s v="MARIA JOSE SIEBALD MORGAN"/>
    <s v="NO"/>
    <n v="1230000"/>
    <n v="141450"/>
    <n v="1088550"/>
    <x v="6"/>
  </r>
  <r>
    <n v="246"/>
    <d v="2021-07-29T00:00:00"/>
    <s v="VIGENTE"/>
    <m/>
    <s v="13924911-9"/>
    <s v="FLORENCIA AGUILERA MOLINA"/>
    <s v="NO"/>
    <n v="338983"/>
    <n v="38983"/>
    <n v="300000"/>
    <x v="4"/>
  </r>
  <r>
    <n v="93"/>
    <d v="2021-07-29T00:00:00"/>
    <s v="VIGENTE"/>
    <m/>
    <s v="16074873-7"/>
    <s v="ANGELICA PAZ SAN MARTIN GARCIA"/>
    <s v="NO"/>
    <n v="564972"/>
    <n v="64972"/>
    <n v="500000"/>
    <x v="0"/>
  </r>
  <r>
    <n v="89"/>
    <d v="2021-07-29T00:00:00"/>
    <s v="VIGENTE"/>
    <m/>
    <s v="17087276-2"/>
    <s v="CAMILA VALERIA PIMENTEL REYES"/>
    <s v="NO"/>
    <n v="847458"/>
    <n v="97458"/>
    <n v="750000"/>
    <x v="0"/>
  </r>
  <r>
    <n v="66"/>
    <d v="2021-07-29T00:00:00"/>
    <s v="VIGENTE"/>
    <m/>
    <s v="17655297-2"/>
    <s v="DANIEL ALEJANDRO ALBORNOZ MUNO"/>
    <s v="NO"/>
    <n v="225989"/>
    <n v="25989"/>
    <n v="200000"/>
    <x v="2"/>
  </r>
  <r>
    <n v="111"/>
    <d v="2021-07-29T00:00:00"/>
    <s v="VIGENTE"/>
    <m/>
    <s v="18282717-7"/>
    <s v="PILAR ANDREA HIGUERA VALENCIA"/>
    <s v="NO"/>
    <n v="508475"/>
    <n v="58475"/>
    <n v="450000"/>
    <x v="3"/>
  </r>
  <r>
    <n v="259"/>
    <d v="2021-08-30T00:00:00"/>
    <s v="VIGENTE"/>
    <m/>
    <s v="13882556-6"/>
    <s v="MARIA JOSE SIEBALD MORGAN"/>
    <s v="NO"/>
    <n v="1230000"/>
    <n v="141450"/>
    <n v="1088550"/>
    <x v="6"/>
  </r>
  <r>
    <n v="248"/>
    <d v="2021-08-30T00:00:00"/>
    <s v="VIGENTE"/>
    <m/>
    <s v="13924911-9"/>
    <s v="FLORENCIA AGUILERA MOLINA"/>
    <s v="NO"/>
    <n v="338983"/>
    <n v="38983"/>
    <n v="300000"/>
    <x v="4"/>
  </r>
  <r>
    <n v="271"/>
    <d v="2021-08-30T00:00:00"/>
    <s v="VIGENTE"/>
    <m/>
    <s v="15709784-9"/>
    <s v="MARIA LUISA BALLENTINE ORDENES"/>
    <s v="NO"/>
    <n v="225989"/>
    <n v="25989"/>
    <n v="200000"/>
    <x v="0"/>
  </r>
  <r>
    <n v="95"/>
    <d v="2021-08-30T00:00:00"/>
    <s v="VIGENTE"/>
    <m/>
    <s v="16074873-7"/>
    <s v="ANGELICA PAZ SAN MARTIN GARCIA"/>
    <s v="NO"/>
    <n v="564972"/>
    <n v="64972"/>
    <n v="500000"/>
    <x v="0"/>
  </r>
  <r>
    <n v="91"/>
    <d v="2021-08-30T00:00:00"/>
    <s v="VIGENTE"/>
    <m/>
    <s v="17087276-2"/>
    <s v="CAMILA VALERIA PIMENTEL REYES"/>
    <s v="NO"/>
    <n v="847458"/>
    <n v="97458"/>
    <n v="750000"/>
    <x v="0"/>
  </r>
  <r>
    <n v="67"/>
    <d v="2021-08-30T00:00:00"/>
    <s v="VIGENTE"/>
    <m/>
    <s v="17655297-2"/>
    <s v="DANIEL ALEJANDRO ALBORNOZ MUNO"/>
    <s v="NO"/>
    <n v="225989"/>
    <n v="25989"/>
    <n v="200000"/>
    <x v="2"/>
  </r>
  <r>
    <n v="112"/>
    <d v="2021-08-30T00:00:00"/>
    <s v="VIGENTE"/>
    <m/>
    <s v="18282717-7"/>
    <s v="PILAR ANDREA HIGUERA VALENCIA"/>
    <s v="NO"/>
    <n v="508475"/>
    <n v="58475"/>
    <n v="450000"/>
    <x v="3"/>
  </r>
  <r>
    <n v="131"/>
    <d v="2021-09-03T00:00:00"/>
    <s v="VIGENTE"/>
    <m/>
    <s v="15379532-0"/>
    <s v="BARBARA MAGDALENA MUNOZ MORAGA"/>
    <s v="NO"/>
    <n v="67797"/>
    <n v="7797"/>
    <n v="60000"/>
    <x v="0"/>
  </r>
  <r>
    <n v="143"/>
    <d v="2021-09-08T00:00:00"/>
    <s v="VIGENTE"/>
    <m/>
    <s v="16359574-5"/>
    <s v="ANDRES ALEJANDRO HERRERA ORTIZ"/>
    <s v="NO"/>
    <n v="59887"/>
    <n v="6887"/>
    <n v="53000"/>
    <x v="0"/>
  </r>
  <r>
    <n v="260"/>
    <d v="2021-09-29T00:00:00"/>
    <s v="VIGENTE"/>
    <m/>
    <s v="13882556-6"/>
    <s v="MARIA JOSE SIEBALD MORGAN"/>
    <s v="NO"/>
    <n v="1230000"/>
    <n v="178350"/>
    <n v="1051650"/>
    <x v="6"/>
  </r>
  <r>
    <n v="250"/>
    <d v="2021-09-29T00:00:00"/>
    <s v="VIGENTE"/>
    <m/>
    <s v="13924911-9"/>
    <s v="FLORENCIA AGUILERA MOLINA"/>
    <s v="NO"/>
    <n v="338983"/>
    <n v="38983"/>
    <n v="300000"/>
    <x v="4"/>
  </r>
  <r>
    <n v="93"/>
    <d v="2021-09-29T00:00:00"/>
    <s v="VIGENTE"/>
    <m/>
    <s v="17087276-2"/>
    <s v="CAMILA VALERIA PIMENTEL REYES"/>
    <s v="NO"/>
    <n v="847458"/>
    <n v="97458"/>
    <n v="750000"/>
    <x v="0"/>
  </r>
  <r>
    <n v="115"/>
    <d v="2021-09-29T00:00:00"/>
    <s v="VIGENTE"/>
    <m/>
    <s v="18282717-7"/>
    <s v="PILAR ANDREA HIGUERA VALENCIA"/>
    <s v="NO"/>
    <n v="508475"/>
    <n v="73729"/>
    <n v="434746"/>
    <x v="3"/>
  </r>
  <r>
    <n v="96"/>
    <d v="2021-09-30T00:00:00"/>
    <s v="VIGENTE"/>
    <m/>
    <s v="16074873-7"/>
    <s v="ANGELICA PAZ SAN MARTIN GARCIA"/>
    <s v="NO"/>
    <n v="564972"/>
    <n v="81921"/>
    <n v="483051"/>
    <x v="0"/>
  </r>
  <r>
    <n v="68"/>
    <d v="2021-09-30T00:00:00"/>
    <s v="VIGENTE"/>
    <m/>
    <s v="17655297-2"/>
    <s v="DANIEL ALEJANDRO ALBORNOZ MUNO"/>
    <s v="NO"/>
    <n v="225989"/>
    <n v="25989"/>
    <n v="200000"/>
    <x v="2"/>
  </r>
  <r>
    <n v="262"/>
    <d v="2021-10-28T00:00:00"/>
    <s v="VIGENTE"/>
    <m/>
    <s v="13882556-6"/>
    <s v="MARIA JOSE SIEBALD MORGAN"/>
    <s v="NO"/>
    <n v="1230000"/>
    <n v="178350"/>
    <n v="1051650"/>
    <x v="6"/>
  </r>
  <r>
    <n v="253"/>
    <d v="2021-10-28T00:00:00"/>
    <s v="VIGENTE"/>
    <m/>
    <s v="13924911-9"/>
    <s v="FLORENCIA AGUILERA MOLINA"/>
    <s v="NO"/>
    <n v="338983"/>
    <n v="38983"/>
    <n v="300000"/>
    <x v="4"/>
  </r>
  <r>
    <n v="97"/>
    <d v="2021-10-28T00:00:00"/>
    <s v="VIGENTE"/>
    <m/>
    <s v="16074873-7"/>
    <s v="ANGELICA PAZ SAN MARTIN GARCIA"/>
    <s v="NO"/>
    <n v="564972"/>
    <n v="81921"/>
    <n v="483051"/>
    <x v="0"/>
  </r>
  <r>
    <n v="95"/>
    <d v="2021-10-28T00:00:00"/>
    <s v="VIGENTE"/>
    <m/>
    <s v="17087276-2"/>
    <s v="CAMILA VALERIA PIMENTEL REYES"/>
    <s v="NO"/>
    <n v="847458"/>
    <n v="97458"/>
    <n v="750000"/>
    <x v="0"/>
  </r>
  <r>
    <n v="69"/>
    <d v="2021-10-28T00:00:00"/>
    <s v="VIGENTE"/>
    <m/>
    <s v="17655297-2"/>
    <s v="DANIEL ALEJANDRO ALBORNOZ MUNO"/>
    <s v="NO"/>
    <n v="225989"/>
    <n v="25989"/>
    <n v="200000"/>
    <x v="2"/>
  </r>
  <r>
    <n v="116"/>
    <d v="2021-10-28T00:00:00"/>
    <s v="VIGENTE"/>
    <m/>
    <s v="18282717-7"/>
    <s v="PILAR ANDREA HIGUERA VALENCIA"/>
    <s v="NO"/>
    <n v="508475"/>
    <n v="73729"/>
    <n v="434746"/>
    <x v="3"/>
  </r>
  <r>
    <n v="96"/>
    <d v="2021-11-19T00:00:00"/>
    <s v="VIGENTE"/>
    <m/>
    <s v="16085048-5"/>
    <s v="VICTOR MANUEL ZUNIGA VALDES"/>
    <s v="NO"/>
    <n v="240000"/>
    <n v="34800"/>
    <n v="205200"/>
    <x v="0"/>
  </r>
  <r>
    <n v="142"/>
    <d v="2021-11-22T00:00:00"/>
    <s v="VIGENTE"/>
    <m/>
    <s v="13924793-0"/>
    <s v="ESTEBAN RAMOS MOORE"/>
    <s v="NO"/>
    <n v="112994"/>
    <n v="12994"/>
    <n v="100000"/>
    <x v="8"/>
  </r>
  <r>
    <n v="256"/>
    <d v="2021-11-28T00:00:00"/>
    <s v="VIGENTE"/>
    <m/>
    <s v="13924911-9"/>
    <s v="FLORENCIA AGUILERA MOLINA"/>
    <s v="NO"/>
    <n v="338983"/>
    <n v="38983"/>
    <n v="300000"/>
    <x v="4"/>
  </r>
  <r>
    <n v="98"/>
    <d v="2021-11-29T00:00:00"/>
    <s v="VIGENTE"/>
    <m/>
    <s v="16074873-7"/>
    <s v="ANGELICA PAZ SAN MARTIN GARCIA"/>
    <s v="NO"/>
    <n v="564972"/>
    <n v="81921"/>
    <n v="483051"/>
    <x v="0"/>
  </r>
  <r>
    <n v="97"/>
    <d v="2021-11-29T00:00:00"/>
    <s v="VIGENTE"/>
    <m/>
    <s v="17087276-2"/>
    <s v="CAMILA VALERIA PIMENTEL REYES"/>
    <s v="NO"/>
    <n v="847458"/>
    <n v="97458"/>
    <n v="750000"/>
    <x v="0"/>
  </r>
  <r>
    <n v="266"/>
    <d v="2021-11-30T00:00:00"/>
    <s v="VIGENTE"/>
    <m/>
    <s v="13882556-6"/>
    <s v="MARIA JOSE SIEBALD MORGAN"/>
    <s v="NO"/>
    <n v="1230000"/>
    <n v="178350"/>
    <n v="1051650"/>
    <x v="6"/>
  </r>
  <r>
    <n v="277"/>
    <d v="2021-11-30T00:00:00"/>
    <s v="VIGENTE"/>
    <m/>
    <s v="15709784-9"/>
    <s v="MARIA LUISA BALLENTINE ORDENES"/>
    <s v="NO"/>
    <n v="151457"/>
    <n v="21961"/>
    <n v="129496"/>
    <x v="0"/>
  </r>
  <r>
    <n v="70"/>
    <d v="2021-11-30T00:00:00"/>
    <s v="VIGENTE"/>
    <m/>
    <s v="17655297-2"/>
    <s v="DANIEL ALEJANDRO ALBORNOZ MUNO"/>
    <s v="NO"/>
    <n v="225989"/>
    <n v="25989"/>
    <n v="200000"/>
    <x v="2"/>
  </r>
  <r>
    <n v="119"/>
    <d v="2021-11-30T00:00:00"/>
    <s v="VIGENTE"/>
    <m/>
    <s v="18282717-7"/>
    <s v="PILAR ANDREA HIGUERA VALENCIA"/>
    <s v="NO"/>
    <n v="508475"/>
    <n v="73729"/>
    <n v="434746"/>
    <x v="3"/>
  </r>
  <r>
    <n v="100"/>
    <d v="2021-12-27T00:00:00"/>
    <s v="VIGENTE"/>
    <m/>
    <s v="16074873-7"/>
    <s v="ANGELICA PAZ SAN MARTIN GARCIA"/>
    <s v="NO"/>
    <n v="564972"/>
    <n v="81921"/>
    <n v="483051"/>
    <x v="0"/>
  </r>
  <r>
    <n v="71"/>
    <d v="2021-12-28T00:00:00"/>
    <s v="VIGENTE"/>
    <m/>
    <s v="17655297-2"/>
    <s v="DANIEL ALEJANDRO ALBORNOZ MUNO"/>
    <s v="NO"/>
    <n v="225989"/>
    <n v="25989"/>
    <n v="200000"/>
    <x v="2"/>
  </r>
  <r>
    <n v="121"/>
    <d v="2021-12-28T00:00:00"/>
    <s v="VIGENTE"/>
    <m/>
    <s v="18282717-7"/>
    <s v="PILAR ANDREA HIGUERA VALENCIA"/>
    <s v="NO"/>
    <n v="508475"/>
    <n v="73729"/>
    <n v="434746"/>
    <x v="3"/>
  </r>
  <r>
    <n v="258"/>
    <d v="2021-12-29T00:00:00"/>
    <s v="VIGENTE"/>
    <m/>
    <s v="13924911-9"/>
    <s v="FLORENCIA AGUILERA MOLINA"/>
    <s v="NO"/>
    <n v="338983"/>
    <n v="38983"/>
    <n v="300000"/>
    <x v="4"/>
  </r>
  <r>
    <n v="269"/>
    <d v="2021-12-30T00:00:00"/>
    <s v="VIGENTE"/>
    <m/>
    <s v="13882556-6"/>
    <s v="MARIA JOSE SIEBALD MORGAN"/>
    <s v="NO"/>
    <n v="1890000"/>
    <n v="274050"/>
    <n v="1615950"/>
    <x v="6"/>
  </r>
  <r>
    <n v="270"/>
    <d v="2021-12-30T00:00:00"/>
    <s v="VIGENTE"/>
    <m/>
    <s v="13882556-6"/>
    <s v="MARIA JOSE SIEBALD MORGAN"/>
    <s v="NO"/>
    <n v="56497"/>
    <n v="8192"/>
    <n v="48305"/>
    <x v="6"/>
  </r>
  <r>
    <n v="151"/>
    <d v="2021-12-30T00:00:00"/>
    <s v="VIGENTE"/>
    <m/>
    <s v="13953811-0"/>
    <s v="CARLA CECILIA ROMERO MARTINEZ"/>
    <s v="NO"/>
    <n v="112994"/>
    <n v="12994"/>
    <n v="100000"/>
    <x v="0"/>
  </r>
  <r>
    <n v="163"/>
    <d v="2021-12-30T00:00:00"/>
    <s v="VIGENTE"/>
    <m/>
    <s v="16359574-5"/>
    <s v="ANDRES ALEJANDRO HERRERA ORTIZ"/>
    <s v="NO"/>
    <n v="222969"/>
    <n v="25641"/>
    <n v="197328"/>
    <x v="0"/>
  </r>
  <r>
    <n v="162"/>
    <d v="2021-12-30T00:00:00"/>
    <s v="VIGENTE"/>
    <m/>
    <s v="16741083-9"/>
    <s v="JUAN PABLO IBARRA VALENCIA"/>
    <s v="NO"/>
    <n v="56497"/>
    <n v="6497"/>
    <n v="50000"/>
    <x v="0"/>
  </r>
  <r>
    <n v="101"/>
    <d v="2021-12-30T00:00:00"/>
    <s v="VIGENTE"/>
    <m/>
    <s v="17087276-2"/>
    <s v="CAMILA VALERIA PIMENTEL REYES"/>
    <s v="NO"/>
    <n v="847458"/>
    <n v="97458"/>
    <n v="750000"/>
    <x v="0"/>
  </r>
  <r>
    <n v="42"/>
    <d v="2021-12-30T00:00:00"/>
    <s v="VIGENTE"/>
    <m/>
    <s v="17304085-7"/>
    <s v="NICOLE ARACELLI MANSILLA ROMER"/>
    <s v="NO"/>
    <n v="56497"/>
    <n v="6497"/>
    <n v="50000"/>
    <x v="0"/>
  </r>
  <r>
    <n v="12"/>
    <d v="2021-12-30T00:00:00"/>
    <s v="VIGENTE"/>
    <m/>
    <s v="18702099-9"/>
    <s v="AYELEN AILIN SALAZAR HUAIQUINI"/>
    <s v="NO"/>
    <n v="254237"/>
    <n v="29237"/>
    <n v="22500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915C7E-71EC-4D15-B69A-E7A544EB185F}" name="PivotTable1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N2:Q13" firstHeaderRow="0" firstDataRow="1" firstDataCol="1"/>
  <pivotFields count="11">
    <pivotField showAll="0"/>
    <pivotField numFmtId="14" showAll="0"/>
    <pivotField showAll="0"/>
    <pivotField showAll="0"/>
    <pivotField showAll="0"/>
    <pivotField showAll="0"/>
    <pivotField showAll="0"/>
    <pivotField dataField="1" numFmtId="41" showAll="0"/>
    <pivotField dataField="1" numFmtId="41" showAll="0"/>
    <pivotField dataField="1" numFmtId="41" showAll="0"/>
    <pivotField axis="axisRow" showAll="0">
      <items count="11">
        <item x="2"/>
        <item x="0"/>
        <item x="3"/>
        <item x="4"/>
        <item x="8"/>
        <item x="5"/>
        <item x="7"/>
        <item x="6"/>
        <item x="9"/>
        <item x="1"/>
        <item t="default"/>
      </items>
    </pivotField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Brutos" fld="7" baseField="0" baseItem="0"/>
    <dataField name="Sum of Retenido" fld="8" baseField="0" baseItem="0"/>
    <dataField name="Sum of Pagado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E2BF05-226A-43FF-87A4-044C836E2456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O4:S17" firstHeaderRow="0" firstDataRow="1" firstDataCol="1"/>
  <pivotFields count="12">
    <pivotField showAll="0"/>
    <pivotField showAll="0"/>
    <pivotField showAll="0"/>
    <pivotField showAll="0"/>
    <pivotField showAll="0"/>
    <pivotField showAll="0"/>
    <pivotField numFmtId="14" showAll="0"/>
    <pivotField dataField="1" numFmtId="41" showAll="0"/>
    <pivotField dataField="1" numFmtId="41" showAll="0"/>
    <pivotField dataField="1" numFmtId="41" showAll="0"/>
    <pivotField dataField="1" showAll="0"/>
    <pivotField axis="axisRow" showAll="0">
      <items count="13">
        <item x="11"/>
        <item x="1"/>
        <item x="2"/>
        <item x="0"/>
        <item x="10"/>
        <item x="9"/>
        <item x="3"/>
        <item x="5"/>
        <item x="6"/>
        <item x="7"/>
        <item x="4"/>
        <item x="8"/>
        <item t="default"/>
      </items>
    </pivotField>
  </pivotFields>
  <rowFields count="1">
    <field x="1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Exento" fld="7" baseField="0" baseItem="0"/>
    <dataField name="Sum of Neto" fld="8" baseField="0" baseItem="0"/>
    <dataField name="Sum of IVA" fld="9" baseField="0" baseItem="0"/>
    <dataField name="Sum of Total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8FF714-ED36-44F1-A584-B6A99CD801F5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multipleFieldFilters="0">
  <location ref="M3:Q9" firstHeaderRow="0" firstDataRow="1" firstDataCol="2"/>
  <pivotFields count="11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41" outline="0" showAll="0" defaultSubtotal="0"/>
    <pivotField dataField="1" compact="0" numFmtId="41" outline="0" showAll="0" defaultSubtotal="0"/>
    <pivotField dataField="1" compact="0" numFmtId="41" outline="0" showAll="0" defaultSubtotal="0"/>
    <pivotField axis="axisRow" compact="0" outline="0" showAll="0" defaultSubtotal="0">
      <items count="6">
        <item x="2"/>
        <item x="1"/>
        <item x="0"/>
        <item x="4"/>
        <item m="1" x="5"/>
        <item x="3"/>
      </items>
    </pivotField>
    <pivotField axis="axisRow" compact="0" outline="0" showAll="0" defaultSubtotal="0">
      <items count="6">
        <item x="4"/>
        <item x="2"/>
        <item x="0"/>
        <item x="1"/>
        <item m="1" x="5"/>
        <item x="3"/>
      </items>
    </pivotField>
  </pivotFields>
  <rowFields count="2">
    <field x="9"/>
    <field x="10"/>
  </rowFields>
  <rowItems count="6">
    <i>
      <x/>
      <x v="1"/>
    </i>
    <i>
      <x v="1"/>
      <x v="3"/>
    </i>
    <i>
      <x v="2"/>
      <x v="2"/>
    </i>
    <i>
      <x v="3"/>
      <x/>
    </i>
    <i>
      <x v="5"/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Brutos" fld="6" baseField="0" baseItem="0"/>
    <dataField name="Sum of Retenido" fld="7" baseField="0" baseItem="0"/>
    <dataField name="Sum of Pagado" fld="8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1ACCDF-6BD9-475C-9B72-5607EA55FA0E}" name="PivotTable1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multipleFieldFilters="0">
  <location ref="Q1:T9" firstHeaderRow="0" firstDataRow="1" firstDataCol="2"/>
  <pivotFields count="15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41" outline="0" showAll="0" defaultSubtotal="0"/>
    <pivotField compact="0" numFmtId="41" outline="0" showAll="0" defaultSubtotal="0"/>
    <pivotField dataField="1" compact="0" numFmtId="41" outline="0" showAll="0" defaultSubtotal="0"/>
    <pivotField compact="0" numFmtId="41" outline="0" showAll="0" defaultSubtotal="0"/>
    <pivotField dataField="1" compact="0" numFmtId="41" outline="0" showAll="0" defaultSubtotal="0"/>
    <pivotField axis="axisRow" compact="0" outline="0" showAll="0" defaultSubtotal="0">
      <items count="12">
        <item x="1"/>
        <item m="1" x="8"/>
        <item x="0"/>
        <item m="1" x="9"/>
        <item x="4"/>
        <item x="6"/>
        <item x="2"/>
        <item x="5"/>
        <item x="3"/>
        <item m="1" x="10"/>
        <item m="1" x="11"/>
        <item h="1" x="7"/>
      </items>
    </pivotField>
    <pivotField axis="axisRow" compact="0" outline="0" showAll="0" defaultSubtotal="0">
      <items count="12">
        <item m="1" x="9"/>
        <item x="5"/>
        <item m="1" x="11"/>
        <item x="1"/>
        <item x="0"/>
        <item m="1" x="10"/>
        <item x="4"/>
        <item x="3"/>
        <item x="2"/>
        <item x="6"/>
        <item m="1" x="8"/>
        <item x="7"/>
      </items>
    </pivotField>
  </pivotFields>
  <rowFields count="2">
    <field x="13"/>
    <field x="14"/>
  </rowFields>
  <rowItems count="8">
    <i>
      <x/>
      <x v="3"/>
    </i>
    <i>
      <x v="2"/>
      <x v="4"/>
    </i>
    <i>
      <x v="4"/>
      <x v="6"/>
    </i>
    <i>
      <x v="5"/>
      <x v="9"/>
    </i>
    <i>
      <x v="6"/>
      <x v="8"/>
    </i>
    <i>
      <x v="7"/>
      <x v="1"/>
    </i>
    <i>
      <x v="8"/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osto" fld="12" baseField="0" baseItem="0"/>
    <dataField name="Sum of IVA" fld="1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2"/>
  <sheetViews>
    <sheetView tabSelected="1" zoomScaleNormal="100" workbookViewId="0">
      <pane xSplit="3" ySplit="8" topLeftCell="D9" activePane="bottomRight" state="frozen"/>
      <selection pane="topRight" activeCell="C1" sqref="C1"/>
      <selection pane="bottomLeft" activeCell="A4" sqref="A4"/>
      <selection pane="bottomRight"/>
    </sheetView>
  </sheetViews>
  <sheetFormatPr defaultColWidth="10.88671875" defaultRowHeight="13.8" x14ac:dyDescent="0.3"/>
  <cols>
    <col min="1" max="1" width="44.44140625" style="27" bestFit="1" customWidth="1"/>
    <col min="2" max="2" width="11.44140625" style="27" hidden="1" customWidth="1"/>
    <col min="3" max="3" width="36.44140625" style="27" hidden="1" customWidth="1"/>
    <col min="4" max="5" width="15" style="28" customWidth="1"/>
    <col min="6" max="8" width="15" style="27" customWidth="1"/>
    <col min="9" max="9" width="19.109375" style="27" customWidth="1"/>
    <col min="10" max="11" width="15" style="27" customWidth="1"/>
    <col min="12" max="12" width="13.109375" style="27" hidden="1" customWidth="1"/>
    <col min="13" max="13" width="9.33203125" style="27" hidden="1" customWidth="1"/>
    <col min="14" max="14" width="11.5546875" style="27" hidden="1" customWidth="1"/>
    <col min="15" max="16" width="0" style="27" hidden="1" customWidth="1"/>
    <col min="17" max="16384" width="10.88671875" style="27"/>
  </cols>
  <sheetData>
    <row r="1" spans="1:16" ht="14.4" x14ac:dyDescent="0.3">
      <c r="A1" s="80" t="s">
        <v>172</v>
      </c>
    </row>
    <row r="2" spans="1:16" ht="14.4" x14ac:dyDescent="0.3">
      <c r="A2" s="80" t="s">
        <v>173</v>
      </c>
    </row>
    <row r="3" spans="1:16" ht="14.4" x14ac:dyDescent="0.3">
      <c r="A3" s="80"/>
    </row>
    <row r="4" spans="1:16" ht="15.6" x14ac:dyDescent="0.3">
      <c r="A4" s="99" t="s">
        <v>92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82"/>
    </row>
    <row r="5" spans="1:16" ht="14.4" x14ac:dyDescent="0.3">
      <c r="A5" s="100" t="s">
        <v>93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83"/>
    </row>
    <row r="6" spans="1:16" ht="14.4" x14ac:dyDescent="0.3">
      <c r="A6" s="101">
        <v>44531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83"/>
    </row>
    <row r="7" spans="1:16" x14ac:dyDescent="0.3">
      <c r="A7" s="28"/>
    </row>
    <row r="8" spans="1:16" x14ac:dyDescent="0.3">
      <c r="A8" s="62"/>
      <c r="B8" s="62"/>
      <c r="C8" s="62"/>
      <c r="D8" s="63" t="s">
        <v>4</v>
      </c>
      <c r="E8" s="63" t="s">
        <v>5</v>
      </c>
      <c r="F8" s="62" t="s">
        <v>6</v>
      </c>
      <c r="G8" s="62" t="s">
        <v>7</v>
      </c>
      <c r="H8" s="62" t="s">
        <v>0</v>
      </c>
      <c r="I8" s="62" t="s">
        <v>1</v>
      </c>
      <c r="J8" s="62" t="s">
        <v>2</v>
      </c>
      <c r="K8" s="62" t="s">
        <v>3</v>
      </c>
    </row>
    <row r="9" spans="1:16" x14ac:dyDescent="0.3">
      <c r="A9" s="75" t="str">
        <f>+CONCATENATE(B9," ",C9)</f>
        <v>110101 Caja</v>
      </c>
      <c r="B9" s="75">
        <f>+'Plan de cuentas'!B2</f>
        <v>110101</v>
      </c>
      <c r="C9" s="75" t="str">
        <f>+'Plan de cuentas'!C2</f>
        <v>Caja</v>
      </c>
      <c r="D9" s="76">
        <f>SUMIF('Libro diario'!$C$3:$C$278,B9,'Libro diario'!$E$3:$E$278)</f>
        <v>110996681</v>
      </c>
      <c r="E9" s="76">
        <f>SUMIF('Libro diario'!$C$3:$C$278,B9,'Libro diario'!$F$3:$F$278)</f>
        <v>109208792</v>
      </c>
      <c r="F9" s="76">
        <f>IF((D9-E9)&gt;0,D9-E9,0)</f>
        <v>1787889</v>
      </c>
      <c r="G9" s="76">
        <f>IF((D9-E9)&lt;0,E9-D9,0)</f>
        <v>0</v>
      </c>
      <c r="H9" s="76">
        <f t="shared" ref="H9:H34" si="0">IF((F9-G9)&gt;0,F9-G9,0)</f>
        <v>1787889</v>
      </c>
      <c r="I9" s="76">
        <f t="shared" ref="I9:I38" si="1">IF((F9-G9)&lt;0,G9-F9,0)</f>
        <v>0</v>
      </c>
      <c r="J9" s="76">
        <v>0</v>
      </c>
      <c r="K9" s="76">
        <v>0</v>
      </c>
      <c r="M9" s="30"/>
      <c r="N9" s="30"/>
      <c r="O9" s="30"/>
    </row>
    <row r="10" spans="1:16" x14ac:dyDescent="0.3">
      <c r="A10" s="75" t="str">
        <f t="shared" ref="A10:A73" si="2">+CONCATENATE(B10," ",C10)</f>
        <v>110201 Banco</v>
      </c>
      <c r="B10" s="75">
        <f>+'Plan de cuentas'!B3</f>
        <v>110201</v>
      </c>
      <c r="C10" s="75" t="str">
        <f>+'Plan de cuentas'!C3</f>
        <v>Banco</v>
      </c>
      <c r="D10" s="76">
        <f>SUMIF('Libro diario'!$C$3:$C$278,B10,'Libro diario'!$E$3:$E$278)</f>
        <v>0</v>
      </c>
      <c r="E10" s="76">
        <f>SUMIF('Libro diario'!$C$3:$C$278,B10,'Libro diario'!$F$3:$F$278)</f>
        <v>0</v>
      </c>
      <c r="F10" s="76">
        <f t="shared" ref="F10:F38" si="3">IF((D10-E10)&gt;0,D10-E10,0)</f>
        <v>0</v>
      </c>
      <c r="G10" s="76">
        <f>IF((D10-E10)&lt;0,E10-D10,0)</f>
        <v>0</v>
      </c>
      <c r="H10" s="76">
        <f t="shared" si="0"/>
        <v>0</v>
      </c>
      <c r="I10" s="76">
        <f t="shared" si="1"/>
        <v>0</v>
      </c>
      <c r="J10" s="76">
        <v>0</v>
      </c>
      <c r="K10" s="76">
        <v>0</v>
      </c>
      <c r="M10" s="30"/>
      <c r="N10" s="30"/>
    </row>
    <row r="11" spans="1:16" x14ac:dyDescent="0.3">
      <c r="A11" s="75" t="str">
        <f t="shared" si="2"/>
        <v>110204 Intereses Diferidos</v>
      </c>
      <c r="B11" s="75">
        <f>+'Plan de cuentas'!B4</f>
        <v>110204</v>
      </c>
      <c r="C11" s="75" t="str">
        <f>+'Plan de cuentas'!C4</f>
        <v>Intereses Diferidos</v>
      </c>
      <c r="D11" s="76">
        <f>SUMIF('Libro diario'!$C$3:$C$278,B11,'Libro diario'!$E$3:$E$278)</f>
        <v>0</v>
      </c>
      <c r="E11" s="76">
        <f>SUMIF('Libro diario'!$C$3:$C$278,B11,'Libro diario'!$F$3:$F$278)</f>
        <v>0</v>
      </c>
      <c r="F11" s="76">
        <f t="shared" si="3"/>
        <v>0</v>
      </c>
      <c r="G11" s="76">
        <f t="shared" ref="G11:G38" si="4">IF((D11-E11)&lt;0,E11-D11,0)</f>
        <v>0</v>
      </c>
      <c r="H11" s="76">
        <f t="shared" si="0"/>
        <v>0</v>
      </c>
      <c r="I11" s="76">
        <f t="shared" si="1"/>
        <v>0</v>
      </c>
      <c r="J11" s="76">
        <v>0</v>
      </c>
      <c r="K11" s="76">
        <v>0</v>
      </c>
      <c r="M11" s="30"/>
      <c r="N11" s="30"/>
    </row>
    <row r="12" spans="1:16" x14ac:dyDescent="0.3">
      <c r="A12" s="75" t="str">
        <f t="shared" si="2"/>
        <v>110503 Clientes con Boletas</v>
      </c>
      <c r="B12" s="75">
        <f>+'Plan de cuentas'!B5</f>
        <v>110503</v>
      </c>
      <c r="C12" s="75" t="str">
        <f>+'Plan de cuentas'!C5</f>
        <v>Clientes con Boletas</v>
      </c>
      <c r="D12" s="76">
        <f>SUMIF('Libro diario'!$C$3:$C$278,B12,'Libro diario'!$E$3:$E$278)</f>
        <v>0</v>
      </c>
      <c r="E12" s="76">
        <f>SUMIF('Libro diario'!$C$3:$C$278,B12,'Libro diario'!$F$3:$F$278)</f>
        <v>0</v>
      </c>
      <c r="F12" s="76">
        <f t="shared" si="3"/>
        <v>0</v>
      </c>
      <c r="G12" s="76">
        <f t="shared" ref="G12:G35" si="5">IF((D12-E12)&lt;0,E12-D12,0)</f>
        <v>0</v>
      </c>
      <c r="H12" s="76">
        <f t="shared" si="0"/>
        <v>0</v>
      </c>
      <c r="I12" s="76">
        <f t="shared" si="1"/>
        <v>0</v>
      </c>
      <c r="J12" s="76">
        <v>0</v>
      </c>
      <c r="K12" s="76">
        <v>0</v>
      </c>
      <c r="M12" s="30"/>
      <c r="N12" s="30"/>
      <c r="O12" s="30"/>
    </row>
    <row r="13" spans="1:16" x14ac:dyDescent="0.3">
      <c r="A13" s="75" t="str">
        <f t="shared" si="2"/>
        <v>110704 Anticipos al Personal</v>
      </c>
      <c r="B13" s="75">
        <f>+'Plan de cuentas'!B6</f>
        <v>110704</v>
      </c>
      <c r="C13" s="75" t="str">
        <f>+'Plan de cuentas'!C6</f>
        <v>Anticipos al Personal</v>
      </c>
      <c r="D13" s="76">
        <f>SUMIF('Libro diario'!$C$3:$C$278,B13,'Libro diario'!$E$3:$E$278)</f>
        <v>0</v>
      </c>
      <c r="E13" s="76">
        <f>SUMIF('Libro diario'!$C$3:$C$278,B13,'Libro diario'!$F$3:$F$278)</f>
        <v>0</v>
      </c>
      <c r="F13" s="76">
        <f t="shared" si="3"/>
        <v>0</v>
      </c>
      <c r="G13" s="76">
        <f t="shared" si="5"/>
        <v>0</v>
      </c>
      <c r="H13" s="76">
        <f t="shared" si="0"/>
        <v>0</v>
      </c>
      <c r="I13" s="76">
        <f t="shared" si="1"/>
        <v>0</v>
      </c>
      <c r="J13" s="76">
        <v>0</v>
      </c>
      <c r="K13" s="76">
        <v>0</v>
      </c>
      <c r="M13" s="30"/>
      <c r="N13" s="30"/>
      <c r="O13" s="30"/>
    </row>
    <row r="14" spans="1:16" x14ac:dyDescent="0.3">
      <c r="A14" s="75" t="str">
        <f t="shared" si="2"/>
        <v>110901 Iva Crédito Fiscal</v>
      </c>
      <c r="B14" s="75">
        <f>+'Plan de cuentas'!B7</f>
        <v>110901</v>
      </c>
      <c r="C14" s="75" t="str">
        <f>+'Plan de cuentas'!C7</f>
        <v>Iva Crédito Fiscal</v>
      </c>
      <c r="D14" s="76">
        <f>SUMIF('Libro diario'!$C$3:$C$278,B14,'Libro diario'!$E$3:$E$278)</f>
        <v>0</v>
      </c>
      <c r="E14" s="76">
        <f>SUMIF('Libro diario'!$C$3:$C$278,B14,'Libro diario'!$F$3:$F$278)</f>
        <v>0</v>
      </c>
      <c r="F14" s="76">
        <f>IF((D14-E14)&gt;0,D14-E14,0)</f>
        <v>0</v>
      </c>
      <c r="G14" s="76">
        <f t="shared" si="5"/>
        <v>0</v>
      </c>
      <c r="H14" s="76">
        <f t="shared" si="0"/>
        <v>0</v>
      </c>
      <c r="I14" s="76">
        <f t="shared" si="1"/>
        <v>0</v>
      </c>
      <c r="J14" s="76">
        <v>0</v>
      </c>
      <c r="K14" s="76">
        <v>0</v>
      </c>
      <c r="M14" s="30"/>
      <c r="N14" s="30"/>
      <c r="O14" s="30"/>
      <c r="P14" s="32"/>
    </row>
    <row r="15" spans="1:16" x14ac:dyDescent="0.3">
      <c r="A15" s="75" t="str">
        <f t="shared" si="2"/>
        <v>110902 P.P.M.</v>
      </c>
      <c r="B15" s="75">
        <f>+'Plan de cuentas'!B8</f>
        <v>110902</v>
      </c>
      <c r="C15" s="75" t="str">
        <f>+'Plan de cuentas'!C8</f>
        <v>P.P.M.</v>
      </c>
      <c r="D15" s="76">
        <f>SUMIF('Libro diario'!$C$3:$C$278,B15,'Libro diario'!$E$3:$E$278)</f>
        <v>0</v>
      </c>
      <c r="E15" s="76">
        <f>SUMIF('Libro diario'!$C$3:$C$278,B15,'Libro diario'!$F$3:$F$278)</f>
        <v>0</v>
      </c>
      <c r="F15" s="76">
        <f t="shared" si="3"/>
        <v>0</v>
      </c>
      <c r="G15" s="76">
        <f t="shared" si="5"/>
        <v>0</v>
      </c>
      <c r="H15" s="76">
        <f t="shared" si="0"/>
        <v>0</v>
      </c>
      <c r="I15" s="76">
        <f t="shared" si="1"/>
        <v>0</v>
      </c>
      <c r="J15" s="76">
        <v>0</v>
      </c>
      <c r="K15" s="76">
        <v>0</v>
      </c>
      <c r="L15" s="30"/>
      <c r="M15" s="30"/>
      <c r="N15" s="30"/>
      <c r="O15" s="30"/>
      <c r="P15" s="32"/>
    </row>
    <row r="16" spans="1:16" x14ac:dyDescent="0.3">
      <c r="A16" s="75" t="str">
        <f t="shared" si="2"/>
        <v>120301 Maq. Y equipos Computacionales</v>
      </c>
      <c r="B16" s="75">
        <f>+'Plan de cuentas'!B9</f>
        <v>120301</v>
      </c>
      <c r="C16" s="75" t="str">
        <f>+'Plan de cuentas'!C9</f>
        <v>Maq. Y equipos Computacionales</v>
      </c>
      <c r="D16" s="76">
        <f>SUMIF('Libro diario'!$C$3:$C$278,B16,'Libro diario'!$E$3:$E$278)</f>
        <v>0</v>
      </c>
      <c r="E16" s="76">
        <f>SUMIF('Libro diario'!$C$3:$C$278,B16,'Libro diario'!$F$3:$F$278)</f>
        <v>0</v>
      </c>
      <c r="F16" s="76">
        <f t="shared" ref="F16:F19" si="6">IF((D16-E16)&gt;0,D16-E16,0)</f>
        <v>0</v>
      </c>
      <c r="G16" s="76">
        <f t="shared" ref="G16:G19" si="7">IF((D16-E16)&lt;0,E16-D16,0)</f>
        <v>0</v>
      </c>
      <c r="H16" s="76">
        <f t="shared" ref="H16:H19" si="8">IF((F16-G16)&gt;0,F16-G16,0)</f>
        <v>0</v>
      </c>
      <c r="I16" s="76">
        <f t="shared" ref="I16:I19" si="9">IF((F16-G16)&lt;0,G16-F16,0)</f>
        <v>0</v>
      </c>
      <c r="J16" s="76">
        <v>0</v>
      </c>
      <c r="K16" s="76">
        <v>0</v>
      </c>
      <c r="L16" s="30"/>
      <c r="M16" s="30"/>
      <c r="N16" s="30"/>
      <c r="O16" s="30"/>
      <c r="P16" s="32"/>
    </row>
    <row r="17" spans="1:18" x14ac:dyDescent="0.3">
      <c r="A17" s="75" t="str">
        <f t="shared" si="2"/>
        <v>120305 Muebles y utiles</v>
      </c>
      <c r="B17" s="75">
        <f>+'Plan de cuentas'!B10</f>
        <v>120305</v>
      </c>
      <c r="C17" s="75" t="str">
        <f>+'Plan de cuentas'!C10</f>
        <v>Muebles y utiles</v>
      </c>
      <c r="D17" s="76">
        <f>SUMIF('Libro diario'!$C$3:$C$278,B17,'Libro diario'!$E$3:$E$278)</f>
        <v>0</v>
      </c>
      <c r="E17" s="76">
        <f>SUMIF('Libro diario'!$C$3:$C$278,B17,'Libro diario'!$F$3:$F$278)</f>
        <v>0</v>
      </c>
      <c r="F17" s="76">
        <f t="shared" si="6"/>
        <v>0</v>
      </c>
      <c r="G17" s="76">
        <f t="shared" si="7"/>
        <v>0</v>
      </c>
      <c r="H17" s="76">
        <f t="shared" si="8"/>
        <v>0</v>
      </c>
      <c r="I17" s="76">
        <f t="shared" si="9"/>
        <v>0</v>
      </c>
      <c r="J17" s="76">
        <v>0</v>
      </c>
      <c r="K17" s="76">
        <v>0</v>
      </c>
      <c r="L17" s="30"/>
      <c r="M17" s="30"/>
      <c r="N17" s="30"/>
      <c r="O17" s="30"/>
      <c r="P17" s="32"/>
    </row>
    <row r="18" spans="1:18" x14ac:dyDescent="0.3">
      <c r="A18" s="75" t="str">
        <f t="shared" si="2"/>
        <v>120404 Depreciación Acum. Maq. y Eq.</v>
      </c>
      <c r="B18" s="75">
        <f>+'Plan de cuentas'!B11</f>
        <v>120404</v>
      </c>
      <c r="C18" s="75" t="str">
        <f>+'Plan de cuentas'!C11</f>
        <v>Depreciación Acum. Maq. y Eq.</v>
      </c>
      <c r="D18" s="76">
        <f>SUMIF('Libro diario'!$C$3:$C$278,B18,'Libro diario'!$E$3:$E$278)</f>
        <v>0</v>
      </c>
      <c r="E18" s="76">
        <f>SUMIF('Libro diario'!$C$3:$C$278,B18,'Libro diario'!$F$3:$F$278)</f>
        <v>0</v>
      </c>
      <c r="F18" s="76">
        <f t="shared" si="6"/>
        <v>0</v>
      </c>
      <c r="G18" s="76">
        <f t="shared" si="7"/>
        <v>0</v>
      </c>
      <c r="H18" s="76">
        <f t="shared" si="8"/>
        <v>0</v>
      </c>
      <c r="I18" s="76">
        <f t="shared" si="9"/>
        <v>0</v>
      </c>
      <c r="J18" s="76">
        <v>0</v>
      </c>
      <c r="K18" s="76">
        <v>0</v>
      </c>
      <c r="L18" s="30"/>
      <c r="M18" s="30"/>
      <c r="N18" s="30"/>
      <c r="O18" s="30"/>
      <c r="P18" s="32"/>
    </row>
    <row r="19" spans="1:18" x14ac:dyDescent="0.3">
      <c r="A19" s="75" t="str">
        <f t="shared" si="2"/>
        <v>120405 Depreciación Acumulada M. y Ut.</v>
      </c>
      <c r="B19" s="75">
        <f>+'Plan de cuentas'!B12</f>
        <v>120405</v>
      </c>
      <c r="C19" s="75" t="str">
        <f>+'Plan de cuentas'!C12</f>
        <v>Depreciación Acumulada M. y Ut.</v>
      </c>
      <c r="D19" s="76">
        <f>SUMIF('Libro diario'!$C$3:$C$278,B19,'Libro diario'!$E$3:$E$278)</f>
        <v>0</v>
      </c>
      <c r="E19" s="76">
        <f>SUMIF('Libro diario'!$C$3:$C$278,B19,'Libro diario'!$F$3:$F$278)</f>
        <v>0</v>
      </c>
      <c r="F19" s="76">
        <f t="shared" si="6"/>
        <v>0</v>
      </c>
      <c r="G19" s="76">
        <f t="shared" si="7"/>
        <v>0</v>
      </c>
      <c r="H19" s="76">
        <f t="shared" si="8"/>
        <v>0</v>
      </c>
      <c r="I19" s="76">
        <f t="shared" si="9"/>
        <v>0</v>
      </c>
      <c r="J19" s="76">
        <v>0</v>
      </c>
      <c r="K19" s="76">
        <v>0</v>
      </c>
      <c r="L19" s="30"/>
      <c r="M19" s="30"/>
      <c r="N19" s="30"/>
      <c r="O19" s="30"/>
      <c r="P19" s="32"/>
    </row>
    <row r="20" spans="1:18" x14ac:dyDescent="0.3">
      <c r="A20" s="75" t="str">
        <f t="shared" si="2"/>
        <v>130501 Gtos. de Representación y Puesta en Marcha</v>
      </c>
      <c r="B20" s="75">
        <f>+'Plan de cuentas'!B13</f>
        <v>130501</v>
      </c>
      <c r="C20" s="75" t="str">
        <f>+'Plan de cuentas'!C13</f>
        <v>Gtos. de Representación y Puesta en Marcha</v>
      </c>
      <c r="D20" s="76">
        <f>SUMIF('Libro diario'!$C$3:$C$278,B20,'Libro diario'!$E$3:$E$278)</f>
        <v>0</v>
      </c>
      <c r="E20" s="76">
        <f>SUMIF('Libro diario'!$C$3:$C$278,B20,'Libro diario'!$F$3:$F$278)</f>
        <v>0</v>
      </c>
      <c r="F20" s="76">
        <f t="shared" si="3"/>
        <v>0</v>
      </c>
      <c r="G20" s="76">
        <f t="shared" si="5"/>
        <v>0</v>
      </c>
      <c r="H20" s="76">
        <f t="shared" si="0"/>
        <v>0</v>
      </c>
      <c r="I20" s="76">
        <f t="shared" si="1"/>
        <v>0</v>
      </c>
      <c r="J20" s="76">
        <v>0</v>
      </c>
      <c r="K20" s="76">
        <v>0</v>
      </c>
      <c r="M20" s="34"/>
      <c r="N20" s="30"/>
      <c r="O20" s="30"/>
      <c r="P20" s="32"/>
    </row>
    <row r="21" spans="1:18" x14ac:dyDescent="0.3">
      <c r="A21" s="75" t="str">
        <f t="shared" si="2"/>
        <v>130502 Amortización Acumalada</v>
      </c>
      <c r="B21" s="75">
        <f>+'Plan de cuentas'!B14</f>
        <v>130502</v>
      </c>
      <c r="C21" s="75" t="str">
        <f>+'Plan de cuentas'!C14</f>
        <v>Amortización Acumalada</v>
      </c>
      <c r="D21" s="76">
        <f>SUMIF('Libro diario'!$C$3:$C$278,B21,'Libro diario'!$E$3:$E$278)</f>
        <v>0</v>
      </c>
      <c r="E21" s="76">
        <f>SUMIF('Libro diario'!$C$3:$C$278,B21,'Libro diario'!$F$3:$F$278)</f>
        <v>0</v>
      </c>
      <c r="F21" s="76">
        <f t="shared" si="3"/>
        <v>0</v>
      </c>
      <c r="G21" s="76">
        <f t="shared" si="5"/>
        <v>0</v>
      </c>
      <c r="H21" s="76">
        <f t="shared" si="0"/>
        <v>0</v>
      </c>
      <c r="I21" s="76">
        <f t="shared" si="1"/>
        <v>0</v>
      </c>
      <c r="J21" s="76">
        <v>0</v>
      </c>
      <c r="K21" s="76">
        <v>0</v>
      </c>
      <c r="M21" s="34"/>
      <c r="N21" s="30"/>
      <c r="O21" s="30"/>
      <c r="P21" s="32"/>
    </row>
    <row r="22" spans="1:18" x14ac:dyDescent="0.3">
      <c r="A22" s="75" t="str">
        <f t="shared" si="2"/>
        <v>210101 Préstamos Bancarcarios C/P</v>
      </c>
      <c r="B22" s="75">
        <f>+'Plan de cuentas'!B15</f>
        <v>210101</v>
      </c>
      <c r="C22" s="75" t="str">
        <f>+'Plan de cuentas'!C15</f>
        <v>Préstamos Bancarcarios C/P</v>
      </c>
      <c r="D22" s="76">
        <f>SUMIF('Libro diario'!$C$3:$C$278,B22,'Libro diario'!$E$3:$E$278)</f>
        <v>0</v>
      </c>
      <c r="E22" s="76">
        <f>SUMIF('Libro diario'!$C$3:$C$278,B22,'Libro diario'!$F$3:$F$278)</f>
        <v>0</v>
      </c>
      <c r="F22" s="76">
        <f t="shared" si="3"/>
        <v>0</v>
      </c>
      <c r="G22" s="76">
        <f t="shared" si="5"/>
        <v>0</v>
      </c>
      <c r="H22" s="76">
        <f t="shared" si="0"/>
        <v>0</v>
      </c>
      <c r="I22" s="76">
        <f t="shared" si="1"/>
        <v>0</v>
      </c>
      <c r="J22" s="76">
        <v>0</v>
      </c>
      <c r="K22" s="76">
        <v>0</v>
      </c>
      <c r="M22" s="34"/>
      <c r="N22" s="30"/>
      <c r="O22" s="30"/>
      <c r="P22" s="32"/>
    </row>
    <row r="23" spans="1:18" x14ac:dyDescent="0.3">
      <c r="A23" s="75" t="str">
        <f t="shared" si="2"/>
        <v>210301 Remuneraciones por Pagar</v>
      </c>
      <c r="B23" s="75">
        <f>+'Plan de cuentas'!B16</f>
        <v>210301</v>
      </c>
      <c r="C23" s="75" t="str">
        <f>+'Plan de cuentas'!C16</f>
        <v>Remuneraciones por Pagar</v>
      </c>
      <c r="D23" s="76">
        <f>SUMIF('Libro diario'!$C$3:$C$278,B23,'Libro diario'!$E$3:$E$278)</f>
        <v>25949805</v>
      </c>
      <c r="E23" s="76">
        <f>SUMIF('Libro diario'!$C$3:$C$278,B23,'Libro diario'!$F$3:$F$278)</f>
        <v>25949805</v>
      </c>
      <c r="F23" s="76">
        <f t="shared" si="3"/>
        <v>0</v>
      </c>
      <c r="G23" s="76">
        <f t="shared" si="5"/>
        <v>0</v>
      </c>
      <c r="H23" s="76">
        <f t="shared" si="0"/>
        <v>0</v>
      </c>
      <c r="I23" s="76">
        <f t="shared" si="1"/>
        <v>0</v>
      </c>
      <c r="J23" s="76">
        <v>0</v>
      </c>
      <c r="K23" s="76">
        <v>0</v>
      </c>
      <c r="M23" s="34"/>
      <c r="N23" s="30"/>
      <c r="O23" s="30"/>
      <c r="P23" s="32"/>
    </row>
    <row r="24" spans="1:18" x14ac:dyDescent="0.3">
      <c r="A24" s="75" t="str">
        <f t="shared" si="2"/>
        <v>210302 Honorarios por Pagar</v>
      </c>
      <c r="B24" s="75">
        <f>+'Plan de cuentas'!B17</f>
        <v>210302</v>
      </c>
      <c r="C24" s="75" t="str">
        <f>+'Plan de cuentas'!C17</f>
        <v>Honorarios por Pagar</v>
      </c>
      <c r="D24" s="76">
        <f>SUMIF('Libro diario'!$C$3:$C$278,B24,'Libro diario'!$E$3:$E$278)</f>
        <v>40196367</v>
      </c>
      <c r="E24" s="76">
        <f>SUMIF('Libro diario'!$C$3:$C$278,B24,'Libro diario'!$F$3:$F$278)</f>
        <v>40196367</v>
      </c>
      <c r="F24" s="76">
        <f t="shared" si="3"/>
        <v>0</v>
      </c>
      <c r="G24" s="76">
        <f t="shared" si="5"/>
        <v>0</v>
      </c>
      <c r="H24" s="76">
        <f t="shared" si="0"/>
        <v>0</v>
      </c>
      <c r="I24" s="76">
        <f t="shared" si="1"/>
        <v>0</v>
      </c>
      <c r="J24" s="76">
        <v>0</v>
      </c>
      <c r="K24" s="76">
        <v>0</v>
      </c>
      <c r="M24" s="29"/>
      <c r="N24" s="30"/>
      <c r="O24" s="30"/>
    </row>
    <row r="25" spans="1:18" x14ac:dyDescent="0.3">
      <c r="A25" s="75" t="str">
        <f t="shared" si="2"/>
        <v>210305 Leyes Sociales por Pagar</v>
      </c>
      <c r="B25" s="75">
        <f>+'Plan de cuentas'!B18</f>
        <v>210305</v>
      </c>
      <c r="C25" s="75" t="str">
        <f>+'Plan de cuentas'!C18</f>
        <v>Leyes Sociales por Pagar</v>
      </c>
      <c r="D25" s="76">
        <f>SUMIF('Libro diario'!$C$3:$C$278,B25,'Libro diario'!$E$3:$E$278)</f>
        <v>8366227</v>
      </c>
      <c r="E25" s="76">
        <f>SUMIF('Libro diario'!$C$3:$C$278,B25,'Libro diario'!$F$3:$F$278)</f>
        <v>8920737</v>
      </c>
      <c r="F25" s="76">
        <f t="shared" si="3"/>
        <v>0</v>
      </c>
      <c r="G25" s="76">
        <f t="shared" si="5"/>
        <v>554510</v>
      </c>
      <c r="H25" s="76">
        <f t="shared" si="0"/>
        <v>0</v>
      </c>
      <c r="I25" s="76">
        <f>IF((F25-G25)&lt;0,G25-F25,0)</f>
        <v>554510</v>
      </c>
      <c r="J25" s="76">
        <v>0</v>
      </c>
      <c r="K25" s="76">
        <v>0</v>
      </c>
      <c r="L25" s="30">
        <v>643785</v>
      </c>
      <c r="M25" s="29">
        <f>I25-L25</f>
        <v>-89275</v>
      </c>
    </row>
    <row r="26" spans="1:18" x14ac:dyDescent="0.3">
      <c r="A26" s="75" t="str">
        <f t="shared" si="2"/>
        <v>210401 Proveedores Nacionales</v>
      </c>
      <c r="B26" s="75">
        <f>+'Plan de cuentas'!B19</f>
        <v>210401</v>
      </c>
      <c r="C26" s="75" t="str">
        <f>+'Plan de cuentas'!C19</f>
        <v>Proveedores Nacionales</v>
      </c>
      <c r="D26" s="76">
        <f>SUMIF('Libro diario'!$C$3:$C$278,B26,'Libro diario'!$E$3:$E$278)</f>
        <v>29496705</v>
      </c>
      <c r="E26" s="76">
        <f>SUMIF('Libro diario'!$C$3:$C$278,B26,'Libro diario'!$F$3:$F$278)</f>
        <v>29496705</v>
      </c>
      <c r="F26" s="76">
        <f t="shared" si="3"/>
        <v>0</v>
      </c>
      <c r="G26" s="76">
        <f t="shared" si="5"/>
        <v>0</v>
      </c>
      <c r="H26" s="76">
        <f t="shared" si="0"/>
        <v>0</v>
      </c>
      <c r="I26" s="76">
        <f t="shared" si="1"/>
        <v>0</v>
      </c>
      <c r="J26" s="76">
        <v>0</v>
      </c>
      <c r="K26" s="76">
        <v>0</v>
      </c>
      <c r="L26" s="29"/>
      <c r="M26" s="29"/>
    </row>
    <row r="27" spans="1:18" x14ac:dyDescent="0.3">
      <c r="A27" s="75" t="str">
        <f t="shared" si="2"/>
        <v>210402 Acreedores</v>
      </c>
      <c r="B27" s="75">
        <f>+'Plan de cuentas'!B20</f>
        <v>210402</v>
      </c>
      <c r="C27" s="75" t="str">
        <f>+'Plan de cuentas'!C20</f>
        <v>Acreedores</v>
      </c>
      <c r="D27" s="76">
        <f>SUMIF('Libro diario'!$C$3:$C$278,B27,'Libro diario'!$E$3:$E$278)</f>
        <v>0</v>
      </c>
      <c r="E27" s="76">
        <f>SUMIF('Libro diario'!$C$3:$C$278,B27,'Libro diario'!$F$3:$F$278)</f>
        <v>12000000</v>
      </c>
      <c r="F27" s="76">
        <f t="shared" ref="F27" si="10">IF((D27-E27)&gt;0,D27-E27,0)</f>
        <v>0</v>
      </c>
      <c r="G27" s="76">
        <f t="shared" si="5"/>
        <v>12000000</v>
      </c>
      <c r="H27" s="76">
        <f t="shared" si="0"/>
        <v>0</v>
      </c>
      <c r="I27" s="76">
        <f t="shared" ref="I27" si="11">IF((F27-G27)&lt;0,G27-F27,0)</f>
        <v>12000000</v>
      </c>
      <c r="J27" s="76">
        <v>0</v>
      </c>
      <c r="K27" s="76">
        <v>0</v>
      </c>
      <c r="L27" s="29"/>
      <c r="M27" s="29"/>
      <c r="Q27" s="29">
        <f>+I27-H9</f>
        <v>10212111</v>
      </c>
      <c r="R27" s="113" t="s">
        <v>509</v>
      </c>
    </row>
    <row r="28" spans="1:18" x14ac:dyDescent="0.3">
      <c r="A28" s="75" t="str">
        <f t="shared" si="2"/>
        <v>210701 Iva Débito Fiscal</v>
      </c>
      <c r="B28" s="75">
        <f>+'Plan de cuentas'!B21</f>
        <v>210701</v>
      </c>
      <c r="C28" s="75" t="str">
        <f>+'Plan de cuentas'!C21</f>
        <v>Iva Débito Fiscal</v>
      </c>
      <c r="D28" s="76">
        <f>SUMIF('Libro diario'!$C$3:$C$278,B28,'Libro diario'!$E$3:$E$278)</f>
        <v>0</v>
      </c>
      <c r="E28" s="76">
        <f>SUMIF('Libro diario'!$C$3:$C$278,B28,'Libro diario'!$F$3:$F$278)</f>
        <v>0</v>
      </c>
      <c r="F28" s="76">
        <f t="shared" si="3"/>
        <v>0</v>
      </c>
      <c r="G28" s="76">
        <f t="shared" si="5"/>
        <v>0</v>
      </c>
      <c r="H28" s="76">
        <f t="shared" si="0"/>
        <v>0</v>
      </c>
      <c r="I28" s="76">
        <f t="shared" si="1"/>
        <v>0</v>
      </c>
      <c r="J28" s="76">
        <v>0</v>
      </c>
      <c r="K28" s="76">
        <v>0</v>
      </c>
      <c r="M28" s="29"/>
    </row>
    <row r="29" spans="1:18" x14ac:dyDescent="0.3">
      <c r="A29" s="75" t="str">
        <f t="shared" si="2"/>
        <v>210702 Retención de Segunda Categoría</v>
      </c>
      <c r="B29" s="75">
        <f>+'Plan de cuentas'!B22</f>
        <v>210702</v>
      </c>
      <c r="C29" s="75" t="str">
        <f>+'Plan de cuentas'!C22</f>
        <v>Retención de Segunda Categoría</v>
      </c>
      <c r="D29" s="76">
        <f>SUMIF('Libro diario'!$C$3:$C$278,B29,'Libro diario'!$E$3:$E$278)</f>
        <v>5569908</v>
      </c>
      <c r="E29" s="76">
        <f>SUMIF('Libro diario'!$C$3:$C$278,B29,'Libro diario'!$F$3:$F$278)</f>
        <v>5569908</v>
      </c>
      <c r="F29" s="76">
        <f t="shared" si="3"/>
        <v>0</v>
      </c>
      <c r="G29" s="76">
        <f t="shared" si="5"/>
        <v>0</v>
      </c>
      <c r="H29" s="76">
        <f t="shared" si="0"/>
        <v>0</v>
      </c>
      <c r="I29" s="76">
        <f t="shared" si="1"/>
        <v>0</v>
      </c>
      <c r="J29" s="76">
        <v>0</v>
      </c>
      <c r="K29" s="76">
        <v>0</v>
      </c>
      <c r="M29" s="29"/>
    </row>
    <row r="30" spans="1:18" x14ac:dyDescent="0.3">
      <c r="A30" s="75" t="str">
        <f t="shared" si="2"/>
        <v>210703 Impuesto Unico</v>
      </c>
      <c r="B30" s="75">
        <f>+'Plan de cuentas'!B23</f>
        <v>210703</v>
      </c>
      <c r="C30" s="75" t="str">
        <f>+'Plan de cuentas'!C23</f>
        <v>Impuesto Unico</v>
      </c>
      <c r="D30" s="76">
        <f>SUMIF('Libro diario'!$C$3:$C$278,B30,'Libro diario'!$E$3:$E$278)</f>
        <v>385024</v>
      </c>
      <c r="E30" s="76">
        <f>SUMIF('Libro diario'!$C$3:$C$278,B30,'Libro diario'!$F$3:$F$278)</f>
        <v>385024</v>
      </c>
      <c r="F30" s="76">
        <f t="shared" si="3"/>
        <v>0</v>
      </c>
      <c r="G30" s="76">
        <f t="shared" si="5"/>
        <v>0</v>
      </c>
      <c r="H30" s="76">
        <f t="shared" si="0"/>
        <v>0</v>
      </c>
      <c r="I30" s="76">
        <f t="shared" si="1"/>
        <v>0</v>
      </c>
      <c r="J30" s="76">
        <v>0</v>
      </c>
      <c r="K30" s="76">
        <v>0</v>
      </c>
      <c r="M30" s="29"/>
    </row>
    <row r="31" spans="1:18" x14ac:dyDescent="0.3">
      <c r="A31" s="75" t="str">
        <f t="shared" si="2"/>
        <v>210704 Impuesto Mensual por Pagar</v>
      </c>
      <c r="B31" s="75">
        <f>+'Plan de cuentas'!B24</f>
        <v>210704</v>
      </c>
      <c r="C31" s="75" t="str">
        <f>+'Plan de cuentas'!C24</f>
        <v>Impuesto Mensual por Pagar</v>
      </c>
      <c r="D31" s="76">
        <f>SUMIF('Libro diario'!$C$3:$C$278,B31,'Libro diario'!$E$3:$E$278)</f>
        <v>480454</v>
      </c>
      <c r="E31" s="76">
        <f>SUMIF('Libro diario'!$C$3:$C$278,B31,'Libro diario'!$F$3:$F$278)</f>
        <v>1161642</v>
      </c>
      <c r="F31" s="76">
        <f t="shared" si="3"/>
        <v>0</v>
      </c>
      <c r="G31" s="76">
        <f t="shared" si="5"/>
        <v>681188</v>
      </c>
      <c r="H31" s="76">
        <f t="shared" si="0"/>
        <v>0</v>
      </c>
      <c r="I31" s="76">
        <f t="shared" si="1"/>
        <v>681188</v>
      </c>
      <c r="J31" s="76">
        <v>0</v>
      </c>
      <c r="K31" s="76">
        <v>0</v>
      </c>
      <c r="L31" s="29">
        <v>480454</v>
      </c>
      <c r="M31" s="29">
        <f>I31-L31</f>
        <v>200734</v>
      </c>
      <c r="Q31" s="30"/>
    </row>
    <row r="32" spans="1:18" x14ac:dyDescent="0.3">
      <c r="A32" s="75" t="str">
        <f t="shared" si="2"/>
        <v>220101 Préstamo Bancario L/P</v>
      </c>
      <c r="B32" s="75">
        <f>+'Plan de cuentas'!B25</f>
        <v>220101</v>
      </c>
      <c r="C32" s="75" t="str">
        <f>+'Plan de cuentas'!C25</f>
        <v>Préstamo Bancario L/P</v>
      </c>
      <c r="D32" s="76">
        <f>SUMIF('Libro diario'!$C$3:$C$278,B32,'Libro diario'!$E$3:$E$278)</f>
        <v>0</v>
      </c>
      <c r="E32" s="76">
        <f>SUMIF('Libro diario'!$C$3:$C$278,B32,'Libro diario'!$F$3:$F$278)</f>
        <v>0</v>
      </c>
      <c r="F32" s="76">
        <f t="shared" si="3"/>
        <v>0</v>
      </c>
      <c r="G32" s="76">
        <f t="shared" si="5"/>
        <v>0</v>
      </c>
      <c r="H32" s="76">
        <f t="shared" si="0"/>
        <v>0</v>
      </c>
      <c r="I32" s="76">
        <f t="shared" si="1"/>
        <v>0</v>
      </c>
      <c r="J32" s="76">
        <v>0</v>
      </c>
      <c r="K32" s="76">
        <v>0</v>
      </c>
      <c r="L32" s="30"/>
      <c r="M32" s="29"/>
    </row>
    <row r="33" spans="1:14" x14ac:dyDescent="0.3">
      <c r="A33" s="75" t="str">
        <f t="shared" si="2"/>
        <v>230101 Capital Pagado</v>
      </c>
      <c r="B33" s="75">
        <f>+'Plan de cuentas'!B27</f>
        <v>230101</v>
      </c>
      <c r="C33" s="75" t="str">
        <f>+'Plan de cuentas'!C27</f>
        <v>Capital Pagado</v>
      </c>
      <c r="D33" s="76">
        <f>SUMIF('Libro diario'!$C$3:$C$278,B33,'Libro diario'!$E$3:$E$278)</f>
        <v>0</v>
      </c>
      <c r="E33" s="76">
        <f>SUMIF('Libro diario'!$C$3:$C$278,B33,'Libro diario'!$F$3:$F$278)</f>
        <v>0</v>
      </c>
      <c r="F33" s="76">
        <f t="shared" si="3"/>
        <v>0</v>
      </c>
      <c r="G33" s="76">
        <f t="shared" si="5"/>
        <v>0</v>
      </c>
      <c r="H33" s="76">
        <f t="shared" si="0"/>
        <v>0</v>
      </c>
      <c r="I33" s="76">
        <f t="shared" si="1"/>
        <v>0</v>
      </c>
      <c r="J33" s="76">
        <v>0</v>
      </c>
      <c r="K33" s="76">
        <v>0</v>
      </c>
      <c r="L33" s="30"/>
      <c r="M33" s="30"/>
      <c r="N33" s="29"/>
    </row>
    <row r="34" spans="1:14" x14ac:dyDescent="0.3">
      <c r="A34" s="75" t="str">
        <f t="shared" si="2"/>
        <v>230201 Revalorización Capital Propio</v>
      </c>
      <c r="B34" s="75">
        <f>+'Plan de cuentas'!B28</f>
        <v>230201</v>
      </c>
      <c r="C34" s="75" t="str">
        <f>+'Plan de cuentas'!C28</f>
        <v>Revalorización Capital Propio</v>
      </c>
      <c r="D34" s="76">
        <f>SUMIF('Libro diario'!$C$3:$C$278,B34,'Libro diario'!$E$3:$E$278)</f>
        <v>0</v>
      </c>
      <c r="E34" s="76">
        <f>SUMIF('Libro diario'!$C$3:$C$278,B34,'Libro diario'!$F$3:$F$278)</f>
        <v>0</v>
      </c>
      <c r="F34" s="76">
        <f t="shared" si="3"/>
        <v>0</v>
      </c>
      <c r="G34" s="76">
        <f t="shared" si="5"/>
        <v>0</v>
      </c>
      <c r="H34" s="76">
        <f t="shared" si="0"/>
        <v>0</v>
      </c>
      <c r="I34" s="76">
        <f t="shared" si="1"/>
        <v>0</v>
      </c>
      <c r="J34" s="76">
        <v>0</v>
      </c>
      <c r="K34" s="76">
        <v>0</v>
      </c>
      <c r="L34" s="30"/>
      <c r="M34" s="30"/>
      <c r="N34" s="29"/>
    </row>
    <row r="35" spans="1:14" x14ac:dyDescent="0.3">
      <c r="A35" s="75" t="str">
        <f t="shared" si="2"/>
        <v>230301 Ganancia (perdida) acumulada</v>
      </c>
      <c r="B35" s="75">
        <f>+'Plan de cuentas'!B29</f>
        <v>230301</v>
      </c>
      <c r="C35" s="75" t="str">
        <f>+'Plan de cuentas'!C29</f>
        <v>Ganancia (perdida) acumulada</v>
      </c>
      <c r="D35" s="76">
        <f>SUMIF('Libro diario'!$C$3:$C$278,B35,'Libro diario'!$E$3:$E$278)</f>
        <v>5069770</v>
      </c>
      <c r="E35" s="76">
        <f>SUMIF('Libro diario'!$C$3:$C$278,B35,'Libro diario'!$F$3:$F$278)</f>
        <v>3585939</v>
      </c>
      <c r="F35" s="76">
        <f t="shared" si="3"/>
        <v>1483831</v>
      </c>
      <c r="G35" s="76">
        <f t="shared" si="5"/>
        <v>0</v>
      </c>
      <c r="H35" s="76">
        <f t="shared" ref="H35:H38" si="12">IF((F35-G35)&gt;0,F35-G35,0)</f>
        <v>1483831</v>
      </c>
      <c r="I35" s="76">
        <f t="shared" si="1"/>
        <v>0</v>
      </c>
      <c r="J35" s="76">
        <v>0</v>
      </c>
      <c r="K35" s="76">
        <v>0</v>
      </c>
      <c r="L35" s="30"/>
      <c r="M35" s="30"/>
      <c r="N35" s="28"/>
    </row>
    <row r="36" spans="1:14" x14ac:dyDescent="0.3">
      <c r="A36" s="75" t="str">
        <f t="shared" si="2"/>
        <v>230401 Ganancia (perdida) del ejercicio</v>
      </c>
      <c r="B36" s="75">
        <f>+'Plan de cuentas'!B30</f>
        <v>230401</v>
      </c>
      <c r="C36" s="75" t="str">
        <f>+'Plan de cuentas'!C30</f>
        <v>Ganancia (perdida) del ejercicio</v>
      </c>
      <c r="D36" s="76">
        <f>SUMIF('Libro diario'!$C$3:$C$278,B36,'Libro diario'!$E$3:$E$278)</f>
        <v>0</v>
      </c>
      <c r="E36" s="76">
        <f>SUMIF('Libro diario'!$C$3:$C$278,B36,'Libro diario'!$F$3:$F$278)</f>
        <v>0</v>
      </c>
      <c r="F36" s="76">
        <f t="shared" ref="F36" si="13">IF((D36-E36)&gt;0,D36-E36,0)</f>
        <v>0</v>
      </c>
      <c r="G36" s="76">
        <f t="shared" ref="G36" si="14">IF((D36-E36)&lt;0,E36-D36,0)</f>
        <v>0</v>
      </c>
      <c r="H36" s="76">
        <f t="shared" ref="H36" si="15">IF((F36-G36)&gt;0,F36-G36,0)</f>
        <v>0</v>
      </c>
      <c r="I36" s="76">
        <f t="shared" ref="I36" si="16">IF((F36-G36)&lt;0,G36-F36,0)</f>
        <v>0</v>
      </c>
      <c r="J36" s="76">
        <v>0</v>
      </c>
      <c r="K36" s="76">
        <v>0</v>
      </c>
      <c r="L36" s="29"/>
      <c r="M36" s="29"/>
    </row>
    <row r="37" spans="1:14" x14ac:dyDescent="0.3">
      <c r="A37" s="75" t="str">
        <f t="shared" si="2"/>
        <v>310101 Ingresos por Convenio MINCAP</v>
      </c>
      <c r="B37" s="75">
        <f>+'Plan de cuentas'!B31</f>
        <v>310101</v>
      </c>
      <c r="C37" s="75" t="str">
        <f>+'Plan de cuentas'!C31</f>
        <v>Ingresos por Convenio MINCAP</v>
      </c>
      <c r="D37" s="76">
        <f>SUMIF('Libro diario'!$C$3:$C$278,B37,'Libro diario'!$E$3:$E$278)</f>
        <v>0</v>
      </c>
      <c r="E37" s="76">
        <f>SUMIF('Libro diario'!$C$3:$C$278,B37,'Libro diario'!$F$3:$F$278)</f>
        <v>94496681</v>
      </c>
      <c r="F37" s="76">
        <f t="shared" ref="F37" si="17">IF((D37-E37)&gt;0,D37-E37,0)</f>
        <v>0</v>
      </c>
      <c r="G37" s="76">
        <f t="shared" ref="G37" si="18">IF((D37-E37)&lt;0,E37-D37,0)</f>
        <v>94496681</v>
      </c>
      <c r="H37" s="76">
        <v>0</v>
      </c>
      <c r="I37" s="76">
        <v>0</v>
      </c>
      <c r="J37" s="76">
        <f t="shared" ref="J37" si="19">IF((F37-G37)&gt;0,F37-G37,0)</f>
        <v>0</v>
      </c>
      <c r="K37" s="76">
        <f>IF((F37-G37)&lt;0,G37-F37,0)</f>
        <v>94496681</v>
      </c>
      <c r="L37" s="28"/>
      <c r="M37" s="29"/>
      <c r="N37" s="29"/>
    </row>
    <row r="38" spans="1:14" x14ac:dyDescent="0.3">
      <c r="A38" s="77" t="str">
        <f t="shared" si="2"/>
        <v>310102 Otros ingresos por Proyectos</v>
      </c>
      <c r="B38" s="75">
        <f>+'Plan de cuentas'!B32</f>
        <v>310102</v>
      </c>
      <c r="C38" s="75" t="str">
        <f>+'Plan de cuentas'!C32</f>
        <v>Otros ingresos por Proyectos</v>
      </c>
      <c r="D38" s="78">
        <f>SUMIF('Libro diario'!$C$3:$C$278,B38,'Libro diario'!$E$3:$E$278)</f>
        <v>0</v>
      </c>
      <c r="E38" s="78">
        <f>SUMIF('Libro diario'!$C$3:$C$278,B38,'Libro diario'!$F$3:$F$278)</f>
        <v>4500000</v>
      </c>
      <c r="F38" s="78">
        <f t="shared" si="3"/>
        <v>0</v>
      </c>
      <c r="G38" s="78">
        <f t="shared" si="4"/>
        <v>4500000</v>
      </c>
      <c r="H38" s="78">
        <f t="shared" si="12"/>
        <v>0</v>
      </c>
      <c r="I38" s="78">
        <v>0</v>
      </c>
      <c r="J38" s="78">
        <f t="shared" ref="J38:J40" si="20">IF((F38-G38)&gt;0,F38-G38,0)</f>
        <v>0</v>
      </c>
      <c r="K38" s="78">
        <f t="shared" ref="K38:K40" si="21">IF((F38-G38)&lt;0,G38-F38,0)</f>
        <v>4500000</v>
      </c>
      <c r="M38" s="29"/>
      <c r="N38" s="29"/>
    </row>
    <row r="39" spans="1:14" x14ac:dyDescent="0.3">
      <c r="A39" s="77" t="str">
        <f t="shared" si="2"/>
        <v>310105 Descuentos Ganados</v>
      </c>
      <c r="B39" s="75">
        <f>+'Plan de cuentas'!B33</f>
        <v>310105</v>
      </c>
      <c r="C39" s="75" t="str">
        <f>+'Plan de cuentas'!C33</f>
        <v>Descuentos Ganados</v>
      </c>
      <c r="D39" s="78">
        <f>SUMIF('Libro diario'!$C$3:$C$278,B39,'Libro diario'!$E$3:$E$278)</f>
        <v>0</v>
      </c>
      <c r="E39" s="78">
        <f>SUMIF('Libro diario'!$C$3:$C$278,B39,'Libro diario'!$F$3:$F$278)</f>
        <v>0</v>
      </c>
      <c r="F39" s="78">
        <f t="shared" ref="F39" si="22">IF((D39-E39)&gt;0,D39-E39,0)</f>
        <v>0</v>
      </c>
      <c r="G39" s="78">
        <f t="shared" ref="G39" si="23">IF((D39-E39)&lt;0,E39-D39,0)</f>
        <v>0</v>
      </c>
      <c r="H39" s="78">
        <v>0</v>
      </c>
      <c r="I39" s="78">
        <f t="shared" ref="I39" si="24">IF((F39-G39)&lt;0,G39-F39,0)</f>
        <v>0</v>
      </c>
      <c r="J39" s="78">
        <f t="shared" si="20"/>
        <v>0</v>
      </c>
      <c r="K39" s="78">
        <f t="shared" si="21"/>
        <v>0</v>
      </c>
      <c r="M39" s="29"/>
    </row>
    <row r="40" spans="1:14" x14ac:dyDescent="0.3">
      <c r="A40" s="77" t="str">
        <f t="shared" si="2"/>
        <v>410101 Costo de produccion de eventos</v>
      </c>
      <c r="B40" s="75">
        <f>+'Plan de cuentas'!B34</f>
        <v>410101</v>
      </c>
      <c r="C40" s="75" t="str">
        <f>+'Plan de cuentas'!C34</f>
        <v>Costo de produccion de eventos</v>
      </c>
      <c r="D40" s="78">
        <f>SUMIF('Libro diario'!$C$3:$C$278,B40,'Libro diario'!$E$3:$E$278)</f>
        <v>42429417</v>
      </c>
      <c r="E40" s="78">
        <f>SUMIF('Libro diario'!$C$3:$C$278,B40,'Libro diario'!$F$3:$F$278)</f>
        <v>0</v>
      </c>
      <c r="F40" s="78">
        <f t="shared" ref="F40:F69" si="25">IF((D40-E40)&gt;0,D40-E40,0)</f>
        <v>42429417</v>
      </c>
      <c r="G40" s="78">
        <f t="shared" ref="G40:G69" si="26">IF((D40-E40)&lt;0,E40-D40,0)</f>
        <v>0</v>
      </c>
      <c r="H40" s="78">
        <v>0</v>
      </c>
      <c r="I40" s="78">
        <v>0</v>
      </c>
      <c r="J40" s="78">
        <f t="shared" si="20"/>
        <v>42429417</v>
      </c>
      <c r="K40" s="78">
        <f t="shared" si="21"/>
        <v>0</v>
      </c>
      <c r="M40" s="29"/>
    </row>
    <row r="41" spans="1:14" x14ac:dyDescent="0.3">
      <c r="A41" s="77" t="str">
        <f t="shared" si="2"/>
        <v>410105 Costos por distribuir</v>
      </c>
      <c r="B41" s="75">
        <f>+'Plan de cuentas'!B35</f>
        <v>410105</v>
      </c>
      <c r="C41" s="75" t="str">
        <f>+'Plan de cuentas'!C35</f>
        <v>Costos por distribuir</v>
      </c>
      <c r="D41" s="78">
        <f>SUMIF('Libro diario'!$C$3:$C$278,B41,'Libro diario'!$E$3:$E$278)</f>
        <v>0</v>
      </c>
      <c r="E41" s="78">
        <f>SUMIF('Libro diario'!$C$3:$C$278,B41,'Libro diario'!$F$3:$F$278)</f>
        <v>0</v>
      </c>
      <c r="F41" s="78">
        <f t="shared" ref="F41:F66" si="27">IF((D41-E41)&gt;0,D41-E41,0)</f>
        <v>0</v>
      </c>
      <c r="G41" s="78">
        <f t="shared" ref="G41:G66" si="28">IF((D41-E41)&lt;0,E41-D41,0)</f>
        <v>0</v>
      </c>
      <c r="H41" s="78">
        <v>0</v>
      </c>
      <c r="I41" s="78">
        <v>0</v>
      </c>
      <c r="J41" s="78">
        <f t="shared" ref="J41" si="29">IF((F41-G41)&gt;0,F41-G41,0)</f>
        <v>0</v>
      </c>
      <c r="K41" s="78">
        <f t="shared" ref="K41" si="30">IF((F41-G41)&lt;0,G41-F41,0)</f>
        <v>0</v>
      </c>
      <c r="M41" s="29"/>
    </row>
    <row r="42" spans="1:14" x14ac:dyDescent="0.3">
      <c r="A42" s="77" t="str">
        <f t="shared" si="2"/>
        <v>420101 Remuneraciones</v>
      </c>
      <c r="B42" s="75">
        <f>+'Plan de cuentas'!B36</f>
        <v>420101</v>
      </c>
      <c r="C42" s="75" t="str">
        <f>+'Plan de cuentas'!C36</f>
        <v>Remuneraciones</v>
      </c>
      <c r="D42" s="78">
        <f>SUMIF('Libro diario'!$C$3:$C$278,B42,'Libro diario'!$E$3:$E$278)</f>
        <v>32313660</v>
      </c>
      <c r="E42" s="78">
        <f>SUMIF('Libro diario'!$C$3:$C$278,B42,'Libro diario'!$F$3:$F$278)</f>
        <v>0</v>
      </c>
      <c r="F42" s="78">
        <f t="shared" si="27"/>
        <v>32313660</v>
      </c>
      <c r="G42" s="78">
        <f t="shared" si="28"/>
        <v>0</v>
      </c>
      <c r="H42" s="78">
        <v>0</v>
      </c>
      <c r="I42" s="78">
        <v>0</v>
      </c>
      <c r="J42" s="78">
        <f t="shared" ref="J42:J69" si="31">IF((F42-G42)&gt;0,F42-G42,0)</f>
        <v>32313660</v>
      </c>
      <c r="K42" s="78">
        <f t="shared" ref="K42:K69" si="32">IF((F42-G42)&lt;0,G42-F42,0)</f>
        <v>0</v>
      </c>
      <c r="M42" s="29"/>
    </row>
    <row r="43" spans="1:14" x14ac:dyDescent="0.3">
      <c r="A43" s="75" t="str">
        <f t="shared" si="2"/>
        <v>420102 Honorarios administrativos</v>
      </c>
      <c r="B43" s="75">
        <f>+'Plan de cuentas'!B37</f>
        <v>420102</v>
      </c>
      <c r="C43" s="75" t="str">
        <f>+'Plan de cuentas'!C37</f>
        <v>Honorarios administrativos</v>
      </c>
      <c r="D43" s="76">
        <f>SUMIF('Libro diario'!$C$3:$C$278,B43,'Libro diario'!$E$3:$E$278)</f>
        <v>0</v>
      </c>
      <c r="E43" s="76">
        <f>SUMIF('Libro diario'!$C$3:$C$278,B43,'Libro diario'!$F$3:$F$278)</f>
        <v>0</v>
      </c>
      <c r="F43" s="76">
        <f t="shared" si="27"/>
        <v>0</v>
      </c>
      <c r="G43" s="76">
        <f t="shared" si="28"/>
        <v>0</v>
      </c>
      <c r="H43" s="76">
        <v>0</v>
      </c>
      <c r="I43" s="76">
        <v>0</v>
      </c>
      <c r="J43" s="76">
        <f t="shared" si="31"/>
        <v>0</v>
      </c>
      <c r="K43" s="76">
        <f t="shared" si="32"/>
        <v>0</v>
      </c>
      <c r="M43" s="29"/>
    </row>
    <row r="44" spans="1:14" x14ac:dyDescent="0.3">
      <c r="A44" s="75" t="str">
        <f t="shared" si="2"/>
        <v>420103 Gratificaciones</v>
      </c>
      <c r="B44" s="75">
        <f>+'Plan de cuentas'!B38</f>
        <v>420103</v>
      </c>
      <c r="C44" s="75" t="str">
        <f>+'Plan de cuentas'!C38</f>
        <v>Gratificaciones</v>
      </c>
      <c r="D44" s="76">
        <f>SUMIF('Libro diario'!$C$3:$C$278,B44,'Libro diario'!$E$3:$E$278)</f>
        <v>0</v>
      </c>
      <c r="E44" s="76">
        <f>SUMIF('Libro diario'!$C$3:$C$278,B44,'Libro diario'!$F$3:$F$278)</f>
        <v>0</v>
      </c>
      <c r="F44" s="76">
        <f t="shared" si="27"/>
        <v>0</v>
      </c>
      <c r="G44" s="76">
        <f t="shared" si="28"/>
        <v>0</v>
      </c>
      <c r="H44" s="76">
        <v>0</v>
      </c>
      <c r="I44" s="76">
        <v>0</v>
      </c>
      <c r="J44" s="76">
        <f t="shared" si="31"/>
        <v>0</v>
      </c>
      <c r="K44" s="76">
        <f t="shared" si="32"/>
        <v>0</v>
      </c>
      <c r="M44" s="29"/>
    </row>
    <row r="45" spans="1:14" x14ac:dyDescent="0.3">
      <c r="A45" s="75" t="str">
        <f t="shared" si="2"/>
        <v>420104 Bonos Pagados</v>
      </c>
      <c r="B45" s="75">
        <f>+'Plan de cuentas'!B39</f>
        <v>420104</v>
      </c>
      <c r="C45" s="75" t="str">
        <f>+'Plan de cuentas'!C39</f>
        <v>Bonos Pagados</v>
      </c>
      <c r="D45" s="76">
        <f>SUMIF('Libro diario'!$C$3:$C$278,B45,'Libro diario'!$E$3:$E$278)</f>
        <v>0</v>
      </c>
      <c r="E45" s="76">
        <f>SUMIF('Libro diario'!$C$3:$C$278,B45,'Libro diario'!$F$3:$F$278)</f>
        <v>0</v>
      </c>
      <c r="F45" s="76">
        <f t="shared" si="27"/>
        <v>0</v>
      </c>
      <c r="G45" s="76">
        <f t="shared" si="28"/>
        <v>0</v>
      </c>
      <c r="H45" s="76">
        <v>0</v>
      </c>
      <c r="I45" s="76">
        <v>0</v>
      </c>
      <c r="J45" s="76">
        <f t="shared" si="31"/>
        <v>0</v>
      </c>
      <c r="K45" s="76">
        <f t="shared" si="32"/>
        <v>0</v>
      </c>
      <c r="M45" s="29"/>
    </row>
    <row r="46" spans="1:14" x14ac:dyDescent="0.3">
      <c r="A46" s="75" t="str">
        <f t="shared" si="2"/>
        <v>420105 Asignaciones</v>
      </c>
      <c r="B46" s="75">
        <f>+'Plan de cuentas'!B40</f>
        <v>420105</v>
      </c>
      <c r="C46" s="75" t="str">
        <f>+'Plan de cuentas'!C40</f>
        <v>Asignaciones</v>
      </c>
      <c r="D46" s="76">
        <f>SUMIF('Libro diario'!$C$3:$C$278,B46,'Libro diario'!$E$3:$E$278)</f>
        <v>0</v>
      </c>
      <c r="E46" s="76">
        <f>SUMIF('Libro diario'!$C$3:$C$278,B46,'Libro diario'!$F$3:$F$278)</f>
        <v>0</v>
      </c>
      <c r="F46" s="76">
        <f t="shared" si="27"/>
        <v>0</v>
      </c>
      <c r="G46" s="76">
        <f t="shared" si="28"/>
        <v>0</v>
      </c>
      <c r="H46" s="76">
        <v>0</v>
      </c>
      <c r="I46" s="76">
        <v>0</v>
      </c>
      <c r="J46" s="76">
        <f t="shared" si="31"/>
        <v>0</v>
      </c>
      <c r="K46" s="76">
        <f t="shared" si="32"/>
        <v>0</v>
      </c>
      <c r="M46" s="29"/>
    </row>
    <row r="47" spans="1:14" x14ac:dyDescent="0.3">
      <c r="A47" s="75" t="str">
        <f t="shared" si="2"/>
        <v>420106 otros no imponibles</v>
      </c>
      <c r="B47" s="75">
        <f>+'Plan de cuentas'!B41</f>
        <v>420106</v>
      </c>
      <c r="C47" s="75" t="str">
        <f>+'Plan de cuentas'!C41</f>
        <v>otros no imponibles</v>
      </c>
      <c r="D47" s="76">
        <f>SUMIF('Libro diario'!$C$3:$C$278,B47,'Libro diario'!$E$3:$E$278)</f>
        <v>0</v>
      </c>
      <c r="E47" s="76">
        <f>SUMIF('Libro diario'!$C$3:$C$278,B47,'Libro diario'!$F$3:$F$278)</f>
        <v>0</v>
      </c>
      <c r="F47" s="76">
        <f t="shared" si="27"/>
        <v>0</v>
      </c>
      <c r="G47" s="76">
        <f t="shared" si="28"/>
        <v>0</v>
      </c>
      <c r="H47" s="76">
        <v>0</v>
      </c>
      <c r="I47" s="76">
        <v>0</v>
      </c>
      <c r="J47" s="76">
        <f t="shared" si="31"/>
        <v>0</v>
      </c>
      <c r="K47" s="76">
        <f t="shared" si="32"/>
        <v>0</v>
      </c>
      <c r="M47" s="29"/>
    </row>
    <row r="48" spans="1:14" x14ac:dyDescent="0.3">
      <c r="A48" s="75" t="str">
        <f t="shared" si="2"/>
        <v>420107 Aguinaldos</v>
      </c>
      <c r="B48" s="75">
        <f>+'Plan de cuentas'!B42</f>
        <v>420107</v>
      </c>
      <c r="C48" s="75" t="str">
        <f>+'Plan de cuentas'!C42</f>
        <v>Aguinaldos</v>
      </c>
      <c r="D48" s="76">
        <f>SUMIF('Libro diario'!$C$3:$C$278,B48,'Libro diario'!$E$3:$E$278)</f>
        <v>0</v>
      </c>
      <c r="E48" s="76">
        <f>SUMIF('Libro diario'!$C$3:$C$278,B48,'Libro diario'!$F$3:$F$278)</f>
        <v>0</v>
      </c>
      <c r="F48" s="76">
        <f t="shared" si="27"/>
        <v>0</v>
      </c>
      <c r="G48" s="76">
        <f t="shared" si="28"/>
        <v>0</v>
      </c>
      <c r="H48" s="76">
        <v>0</v>
      </c>
      <c r="I48" s="76">
        <v>0</v>
      </c>
      <c r="J48" s="76">
        <f t="shared" si="31"/>
        <v>0</v>
      </c>
      <c r="K48" s="76">
        <f t="shared" si="32"/>
        <v>0</v>
      </c>
      <c r="M48" s="29"/>
    </row>
    <row r="49" spans="1:13" x14ac:dyDescent="0.3">
      <c r="A49" s="75" t="str">
        <f t="shared" si="2"/>
        <v>420108 Aportes Patronales</v>
      </c>
      <c r="B49" s="75">
        <f>+'Plan de cuentas'!B43</f>
        <v>420108</v>
      </c>
      <c r="C49" s="75" t="str">
        <f>+'Plan de cuentas'!C43</f>
        <v>Aportes Patronales</v>
      </c>
      <c r="D49" s="76">
        <f>SUMIF('Libro diario'!$C$3:$C$278,B49,'Libro diario'!$E$3:$E$278)</f>
        <v>1743611</v>
      </c>
      <c r="E49" s="76">
        <f>SUMIF('Libro diario'!$C$3:$C$278,B49,'Libro diario'!$F$3:$F$278)</f>
        <v>0</v>
      </c>
      <c r="F49" s="76">
        <f t="shared" si="27"/>
        <v>1743611</v>
      </c>
      <c r="G49" s="76">
        <f t="shared" si="28"/>
        <v>0</v>
      </c>
      <c r="H49" s="76">
        <v>0</v>
      </c>
      <c r="I49" s="76">
        <v>0</v>
      </c>
      <c r="J49" s="76">
        <f t="shared" si="31"/>
        <v>1743611</v>
      </c>
      <c r="K49" s="76">
        <f t="shared" si="32"/>
        <v>0</v>
      </c>
      <c r="M49" s="29"/>
    </row>
    <row r="50" spans="1:13" x14ac:dyDescent="0.3">
      <c r="A50" s="75" t="str">
        <f t="shared" si="2"/>
        <v>510101 Arriendo Local</v>
      </c>
      <c r="B50" s="75">
        <f>+'Plan de cuentas'!B44</f>
        <v>510101</v>
      </c>
      <c r="C50" s="75" t="str">
        <f>+'Plan de cuentas'!C44</f>
        <v>Arriendo Local</v>
      </c>
      <c r="D50" s="76">
        <f>SUMIF('Libro diario'!$C$3:$C$278,B50,'Libro diario'!$E$3:$E$278)</f>
        <v>0</v>
      </c>
      <c r="E50" s="76">
        <f>SUMIF('Libro diario'!$C$3:$C$278,B50,'Libro diario'!$F$3:$F$278)</f>
        <v>0</v>
      </c>
      <c r="F50" s="76">
        <f t="shared" ref="F50" si="33">IF((D50-E50)&gt;0,D50-E50,0)</f>
        <v>0</v>
      </c>
      <c r="G50" s="76">
        <f t="shared" ref="G50" si="34">IF((D50-E50)&lt;0,E50-D50,0)</f>
        <v>0</v>
      </c>
      <c r="H50" s="76">
        <v>0</v>
      </c>
      <c r="I50" s="76">
        <v>0</v>
      </c>
      <c r="J50" s="76">
        <f t="shared" ref="J50" si="35">IF((F50-G50)&gt;0,F50-G50,0)</f>
        <v>0</v>
      </c>
      <c r="K50" s="76">
        <f t="shared" ref="K50" si="36">IF((F50-G50)&lt;0,G50-F50,0)</f>
        <v>0</v>
      </c>
      <c r="M50" s="29"/>
    </row>
    <row r="51" spans="1:13" x14ac:dyDescent="0.3">
      <c r="A51" s="75" t="str">
        <f t="shared" si="2"/>
        <v>510102 Gastos comunes</v>
      </c>
      <c r="B51" s="75">
        <f>+'Plan de cuentas'!B45</f>
        <v>510102</v>
      </c>
      <c r="C51" s="75" t="str">
        <f>+'Plan de cuentas'!C45</f>
        <v>Gastos comunes</v>
      </c>
      <c r="D51" s="76">
        <f>SUMIF('Libro diario'!$C$3:$C$278,B51,'Libro diario'!$E$3:$E$278)</f>
        <v>0</v>
      </c>
      <c r="E51" s="76">
        <f>SUMIF('Libro diario'!$C$3:$C$278,B51,'Libro diario'!$F$3:$F$278)</f>
        <v>0</v>
      </c>
      <c r="F51" s="76">
        <f t="shared" si="27"/>
        <v>0</v>
      </c>
      <c r="G51" s="76">
        <f t="shared" si="28"/>
        <v>0</v>
      </c>
      <c r="H51" s="76">
        <v>0</v>
      </c>
      <c r="I51" s="76">
        <v>0</v>
      </c>
      <c r="J51" s="76">
        <f t="shared" si="31"/>
        <v>0</v>
      </c>
      <c r="K51" s="76">
        <f t="shared" si="32"/>
        <v>0</v>
      </c>
      <c r="M51" s="29"/>
    </row>
    <row r="52" spans="1:13" x14ac:dyDescent="0.3">
      <c r="A52" s="75" t="str">
        <f t="shared" si="2"/>
        <v>510103 Gastos de promocion y difusion</v>
      </c>
      <c r="B52" s="75">
        <f>+'Plan de cuentas'!B46</f>
        <v>510103</v>
      </c>
      <c r="C52" s="75" t="str">
        <f>+'Plan de cuentas'!C46</f>
        <v>Gastos de promocion y difusion</v>
      </c>
      <c r="D52" s="76">
        <f>SUMIF('Libro diario'!$C$3:$C$278,B52,'Libro diario'!$E$3:$E$278)</f>
        <v>13330628</v>
      </c>
      <c r="E52" s="76">
        <f>SUMIF('Libro diario'!$C$3:$C$278,B52,'Libro diario'!$F$3:$F$278)</f>
        <v>0</v>
      </c>
      <c r="F52" s="76">
        <f t="shared" si="27"/>
        <v>13330628</v>
      </c>
      <c r="G52" s="76">
        <f t="shared" si="28"/>
        <v>0</v>
      </c>
      <c r="H52" s="76">
        <v>0</v>
      </c>
      <c r="I52" s="76">
        <v>0</v>
      </c>
      <c r="J52" s="76">
        <f t="shared" si="31"/>
        <v>13330628</v>
      </c>
      <c r="K52" s="76">
        <f t="shared" si="32"/>
        <v>0</v>
      </c>
      <c r="M52" s="29"/>
    </row>
    <row r="53" spans="1:13" x14ac:dyDescent="0.3">
      <c r="A53" s="75" t="str">
        <f t="shared" si="2"/>
        <v>510104 Gastos de runiones y representacion</v>
      </c>
      <c r="B53" s="75">
        <f>+'Plan de cuentas'!B47</f>
        <v>510104</v>
      </c>
      <c r="C53" s="75" t="str">
        <f>+'Plan de cuentas'!C47</f>
        <v>Gastos de runiones y representacion</v>
      </c>
      <c r="D53" s="76">
        <f>SUMIF('Libro diario'!$C$3:$C$278,B53,'Libro diario'!$E$3:$E$278)</f>
        <v>0</v>
      </c>
      <c r="E53" s="76">
        <f>SUMIF('Libro diario'!$C$3:$C$278,B53,'Libro diario'!$F$3:$F$278)</f>
        <v>0</v>
      </c>
      <c r="F53" s="76">
        <f t="shared" si="27"/>
        <v>0</v>
      </c>
      <c r="G53" s="76">
        <f t="shared" si="28"/>
        <v>0</v>
      </c>
      <c r="H53" s="76">
        <v>0</v>
      </c>
      <c r="I53" s="76">
        <v>0</v>
      </c>
      <c r="J53" s="76">
        <f t="shared" si="31"/>
        <v>0</v>
      </c>
      <c r="K53" s="76">
        <f t="shared" si="32"/>
        <v>0</v>
      </c>
      <c r="L53" s="29"/>
      <c r="M53" s="29"/>
    </row>
    <row r="54" spans="1:13" x14ac:dyDescent="0.3">
      <c r="A54" s="75" t="str">
        <f t="shared" si="2"/>
        <v>510105 Gastos por subvencion de entradas</v>
      </c>
      <c r="B54" s="75">
        <f>+'Plan de cuentas'!B48</f>
        <v>510105</v>
      </c>
      <c r="C54" s="75" t="str">
        <f>+'Plan de cuentas'!C48</f>
        <v>Gastos por subvencion de entradas</v>
      </c>
      <c r="D54" s="76">
        <f>SUMIF('Libro diario'!$C$3:$C$278,B54,'Libro diario'!$E$3:$E$278)</f>
        <v>0</v>
      </c>
      <c r="E54" s="76">
        <f>SUMIF('Libro diario'!$C$3:$C$278,B54,'Libro diario'!$F$3:$F$278)</f>
        <v>0</v>
      </c>
      <c r="F54" s="76">
        <f t="shared" si="27"/>
        <v>0</v>
      </c>
      <c r="G54" s="76">
        <f t="shared" si="28"/>
        <v>0</v>
      </c>
      <c r="H54" s="76">
        <v>0</v>
      </c>
      <c r="I54" s="76">
        <v>0</v>
      </c>
      <c r="J54" s="76">
        <f t="shared" si="31"/>
        <v>0</v>
      </c>
      <c r="K54" s="76">
        <f t="shared" si="32"/>
        <v>0</v>
      </c>
      <c r="M54" s="29"/>
    </row>
    <row r="55" spans="1:13" x14ac:dyDescent="0.3">
      <c r="A55" s="75" t="str">
        <f t="shared" si="2"/>
        <v>510106 Gastos por distribuir</v>
      </c>
      <c r="B55" s="75">
        <f>+'Plan de cuentas'!B49</f>
        <v>510106</v>
      </c>
      <c r="C55" s="75" t="str">
        <f>+'Plan de cuentas'!C49</f>
        <v>Gastos por distribuir</v>
      </c>
      <c r="D55" s="76">
        <f>SUMIF('Libro diario'!$C$3:$C$278,B55,'Libro diario'!$E$3:$E$278)</f>
        <v>0</v>
      </c>
      <c r="E55" s="76">
        <f>SUMIF('Libro diario'!$C$3:$C$278,B55,'Libro diario'!$F$3:$F$278)</f>
        <v>0</v>
      </c>
      <c r="F55" s="76">
        <f t="shared" si="27"/>
        <v>0</v>
      </c>
      <c r="G55" s="76">
        <f t="shared" si="28"/>
        <v>0</v>
      </c>
      <c r="H55" s="76">
        <v>0</v>
      </c>
      <c r="I55" s="76">
        <v>0</v>
      </c>
      <c r="J55" s="76">
        <f t="shared" si="31"/>
        <v>0</v>
      </c>
      <c r="K55" s="76">
        <f t="shared" si="32"/>
        <v>0</v>
      </c>
      <c r="M55" s="29"/>
    </row>
    <row r="56" spans="1:13" x14ac:dyDescent="0.3">
      <c r="A56" s="75" t="str">
        <f t="shared" si="2"/>
        <v>510107 Papeleria e insumos de oficina</v>
      </c>
      <c r="B56" s="75">
        <f>+'Plan de cuentas'!B50</f>
        <v>510107</v>
      </c>
      <c r="C56" s="75" t="str">
        <f>+'Plan de cuentas'!C50</f>
        <v>Papeleria e insumos de oficina</v>
      </c>
      <c r="D56" s="76">
        <f>SUMIF('Libro diario'!$C$3:$C$278,B56,'Libro diario'!$E$3:$E$278)</f>
        <v>8277</v>
      </c>
      <c r="E56" s="76">
        <f>SUMIF('Libro diario'!$C$3:$C$278,B56,'Libro diario'!$F$3:$F$278)</f>
        <v>0</v>
      </c>
      <c r="F56" s="76">
        <f t="shared" si="27"/>
        <v>8277</v>
      </c>
      <c r="G56" s="76">
        <f t="shared" si="28"/>
        <v>0</v>
      </c>
      <c r="H56" s="76">
        <v>0</v>
      </c>
      <c r="I56" s="76">
        <v>0</v>
      </c>
      <c r="J56" s="76">
        <f t="shared" si="31"/>
        <v>8277</v>
      </c>
      <c r="K56" s="76">
        <f t="shared" si="32"/>
        <v>0</v>
      </c>
      <c r="M56" s="29"/>
    </row>
    <row r="57" spans="1:13" x14ac:dyDescent="0.3">
      <c r="A57" s="75" t="str">
        <f t="shared" si="2"/>
        <v>510108 Otros Gastos Generales</v>
      </c>
      <c r="B57" s="75">
        <f>+'Plan de cuentas'!B51</f>
        <v>510108</v>
      </c>
      <c r="C57" s="75" t="str">
        <f>+'Plan de cuentas'!C51</f>
        <v>Otros Gastos Generales</v>
      </c>
      <c r="D57" s="76">
        <f>SUMIF('Libro diario'!$C$3:$C$278,B57,'Libro diario'!$E$3:$E$278)</f>
        <v>0</v>
      </c>
      <c r="E57" s="76">
        <f>SUMIF('Libro diario'!$C$3:$C$278,B57,'Libro diario'!$F$3:$F$278)</f>
        <v>0</v>
      </c>
      <c r="F57" s="76">
        <f t="shared" si="27"/>
        <v>0</v>
      </c>
      <c r="G57" s="76">
        <f t="shared" si="28"/>
        <v>0</v>
      </c>
      <c r="H57" s="76">
        <v>0</v>
      </c>
      <c r="I57" s="76">
        <v>0</v>
      </c>
      <c r="J57" s="76">
        <f t="shared" si="31"/>
        <v>0</v>
      </c>
      <c r="K57" s="76">
        <f t="shared" si="32"/>
        <v>0</v>
      </c>
      <c r="M57" s="29"/>
    </row>
    <row r="58" spans="1:13" x14ac:dyDescent="0.3">
      <c r="A58" s="75" t="str">
        <f t="shared" si="2"/>
        <v>510109 Gastos de Aseo</v>
      </c>
      <c r="B58" s="75">
        <f>+'Plan de cuentas'!B52</f>
        <v>510109</v>
      </c>
      <c r="C58" s="75" t="str">
        <f>+'Plan de cuentas'!C52</f>
        <v>Gastos de Aseo</v>
      </c>
      <c r="D58" s="76">
        <f>SUMIF('Libro diario'!$C$3:$C$278,B58,'Libro diario'!$E$3:$E$278)</f>
        <v>0</v>
      </c>
      <c r="E58" s="76">
        <f>SUMIF('Libro diario'!$C$3:$C$278,B58,'Libro diario'!$F$3:$F$278)</f>
        <v>0</v>
      </c>
      <c r="F58" s="76">
        <f t="shared" si="27"/>
        <v>0</v>
      </c>
      <c r="G58" s="76">
        <f t="shared" si="28"/>
        <v>0</v>
      </c>
      <c r="H58" s="76">
        <v>0</v>
      </c>
      <c r="I58" s="76">
        <v>0</v>
      </c>
      <c r="J58" s="76">
        <f t="shared" si="31"/>
        <v>0</v>
      </c>
      <c r="K58" s="76">
        <f t="shared" si="32"/>
        <v>0</v>
      </c>
      <c r="M58" s="29"/>
    </row>
    <row r="59" spans="1:13" x14ac:dyDescent="0.3">
      <c r="A59" s="75" t="str">
        <f t="shared" si="2"/>
        <v>510110 Telefono e Internet</v>
      </c>
      <c r="B59" s="75">
        <f>+'Plan de cuentas'!B53</f>
        <v>510110</v>
      </c>
      <c r="C59" s="75" t="str">
        <f>+'Plan de cuentas'!C53</f>
        <v>Telefono e Internet</v>
      </c>
      <c r="D59" s="76">
        <f>SUMIF('Libro diario'!$C$3:$C$278,B59,'Libro diario'!$E$3:$E$278)</f>
        <v>0</v>
      </c>
      <c r="E59" s="76">
        <f>SUMIF('Libro diario'!$C$3:$C$278,B59,'Libro diario'!$F$3:$F$278)</f>
        <v>0</v>
      </c>
      <c r="F59" s="76">
        <f t="shared" si="27"/>
        <v>0</v>
      </c>
      <c r="G59" s="76">
        <f t="shared" si="28"/>
        <v>0</v>
      </c>
      <c r="H59" s="76">
        <v>0</v>
      </c>
      <c r="I59" s="76">
        <v>0</v>
      </c>
      <c r="J59" s="76">
        <f t="shared" si="31"/>
        <v>0</v>
      </c>
      <c r="K59" s="76">
        <f t="shared" si="32"/>
        <v>0</v>
      </c>
      <c r="M59" s="29"/>
    </row>
    <row r="60" spans="1:13" x14ac:dyDescent="0.3">
      <c r="A60" s="75" t="str">
        <f t="shared" si="2"/>
        <v>510111 Gastos e Insumos de Oficina</v>
      </c>
      <c r="B60" s="75">
        <f>+'Plan de cuentas'!B54</f>
        <v>510111</v>
      </c>
      <c r="C60" s="75" t="str">
        <f>+'Plan de cuentas'!C54</f>
        <v>Gastos e Insumos de Oficina</v>
      </c>
      <c r="D60" s="76">
        <f>SUMIF('Libro diario'!$C$3:$C$278,B60,'Libro diario'!$E$3:$E$278)</f>
        <v>0</v>
      </c>
      <c r="E60" s="76">
        <f>SUMIF('Libro diario'!$C$3:$C$278,B60,'Libro diario'!$F$3:$F$278)</f>
        <v>0</v>
      </c>
      <c r="F60" s="76">
        <f t="shared" ref="F60" si="37">IF((D60-E60)&gt;0,D60-E60,0)</f>
        <v>0</v>
      </c>
      <c r="G60" s="76">
        <f t="shared" ref="G60" si="38">IF((D60-E60)&lt;0,E60-D60,0)</f>
        <v>0</v>
      </c>
      <c r="H60" s="76">
        <v>0</v>
      </c>
      <c r="I60" s="76">
        <v>0</v>
      </c>
      <c r="J60" s="76">
        <f t="shared" ref="J60" si="39">IF((F60-G60)&gt;0,F60-G60,0)</f>
        <v>0</v>
      </c>
      <c r="K60" s="76">
        <f t="shared" ref="K60" si="40">IF((F60-G60)&lt;0,G60-F60,0)</f>
        <v>0</v>
      </c>
      <c r="M60" s="29"/>
    </row>
    <row r="61" spans="1:13" x14ac:dyDescent="0.3">
      <c r="A61" s="75" t="str">
        <f t="shared" si="2"/>
        <v>510201 Asesorias y Capacitaciones</v>
      </c>
      <c r="B61" s="75">
        <f>+'Plan de cuentas'!B55</f>
        <v>510201</v>
      </c>
      <c r="C61" s="75" t="str">
        <f>+'Plan de cuentas'!C55</f>
        <v>Asesorias y Capacitaciones</v>
      </c>
      <c r="D61" s="76">
        <f>SUMIF('Libro diario'!$C$3:$C$278,B61,'Libro diario'!$E$3:$E$278)</f>
        <v>0</v>
      </c>
      <c r="E61" s="76">
        <f>SUMIF('Libro diario'!$C$3:$C$278,B61,'Libro diario'!$F$3:$F$278)</f>
        <v>0</v>
      </c>
      <c r="F61" s="76">
        <f t="shared" si="27"/>
        <v>0</v>
      </c>
      <c r="G61" s="76">
        <f t="shared" si="28"/>
        <v>0</v>
      </c>
      <c r="H61" s="76">
        <v>0</v>
      </c>
      <c r="I61" s="76">
        <v>0</v>
      </c>
      <c r="J61" s="76">
        <f t="shared" si="31"/>
        <v>0</v>
      </c>
      <c r="K61" s="76">
        <f t="shared" si="32"/>
        <v>0</v>
      </c>
      <c r="M61" s="29"/>
    </row>
    <row r="62" spans="1:13" x14ac:dyDescent="0.3">
      <c r="A62" s="75" t="str">
        <f t="shared" si="2"/>
        <v>510202 Asesorias Legales</v>
      </c>
      <c r="B62" s="75">
        <f>+'Plan de cuentas'!B56</f>
        <v>510202</v>
      </c>
      <c r="C62" s="75" t="str">
        <f>+'Plan de cuentas'!C56</f>
        <v>Asesorias Legales</v>
      </c>
      <c r="D62" s="76">
        <f>SUMIF('Libro diario'!$C$3:$C$278,B62,'Libro diario'!$E$3:$E$278)</f>
        <v>2711868</v>
      </c>
      <c r="E62" s="76">
        <f>SUMIF('Libro diario'!$C$3:$C$278,B62,'Libro diario'!$F$3:$F$278)</f>
        <v>0</v>
      </c>
      <c r="F62" s="76">
        <f t="shared" si="27"/>
        <v>2711868</v>
      </c>
      <c r="G62" s="76">
        <f t="shared" si="28"/>
        <v>0</v>
      </c>
      <c r="H62" s="76">
        <v>0</v>
      </c>
      <c r="I62" s="76">
        <v>0</v>
      </c>
      <c r="J62" s="76">
        <f t="shared" si="31"/>
        <v>2711868</v>
      </c>
      <c r="K62" s="76">
        <f t="shared" si="32"/>
        <v>0</v>
      </c>
      <c r="M62" s="29"/>
    </row>
    <row r="63" spans="1:13" x14ac:dyDescent="0.3">
      <c r="A63" s="75" t="str">
        <f t="shared" si="2"/>
        <v>510203 Servicios informaticos</v>
      </c>
      <c r="B63" s="75">
        <f>+'Plan de cuentas'!B57</f>
        <v>510203</v>
      </c>
      <c r="C63" s="75" t="str">
        <f>+'Plan de cuentas'!C57</f>
        <v>Servicios informaticos</v>
      </c>
      <c r="D63" s="76">
        <f>SUMIF('Libro diario'!$C$3:$C$278,B63,'Libro diario'!$E$3:$E$278)</f>
        <v>1637018</v>
      </c>
      <c r="E63" s="76">
        <f>SUMIF('Libro diario'!$C$3:$C$278,B63,'Libro diario'!$F$3:$F$278)</f>
        <v>0</v>
      </c>
      <c r="F63" s="76">
        <f t="shared" si="27"/>
        <v>1637018</v>
      </c>
      <c r="G63" s="76">
        <f t="shared" si="28"/>
        <v>0</v>
      </c>
      <c r="H63" s="76">
        <v>0</v>
      </c>
      <c r="I63" s="76">
        <v>0</v>
      </c>
      <c r="J63" s="76">
        <f t="shared" si="31"/>
        <v>1637018</v>
      </c>
      <c r="K63" s="76">
        <f t="shared" si="32"/>
        <v>0</v>
      </c>
      <c r="M63" s="29"/>
    </row>
    <row r="64" spans="1:13" x14ac:dyDescent="0.3">
      <c r="A64" s="75" t="str">
        <f t="shared" si="2"/>
        <v>510204 Asesorias de apoyo al giro</v>
      </c>
      <c r="B64" s="75">
        <f>+'Plan de cuentas'!B58</f>
        <v>510204</v>
      </c>
      <c r="C64" s="75" t="str">
        <f>+'Plan de cuentas'!C58</f>
        <v>Asesorias de apoyo al giro</v>
      </c>
      <c r="D64" s="76">
        <f>SUMIF('Libro diario'!$C$3:$C$278,B64,'Libro diario'!$E$3:$E$278)</f>
        <v>9322038</v>
      </c>
      <c r="E64" s="76">
        <f>SUMIF('Libro diario'!$C$3:$C$278,B64,'Libro diario'!$F$3:$F$278)</f>
        <v>0</v>
      </c>
      <c r="F64" s="76">
        <f t="shared" si="27"/>
        <v>9322038</v>
      </c>
      <c r="G64" s="76">
        <f t="shared" si="28"/>
        <v>0</v>
      </c>
      <c r="H64" s="76">
        <v>0</v>
      </c>
      <c r="I64" s="76">
        <v>0</v>
      </c>
      <c r="J64" s="76">
        <f t="shared" si="31"/>
        <v>9322038</v>
      </c>
      <c r="K64" s="76">
        <f t="shared" si="32"/>
        <v>0</v>
      </c>
      <c r="M64" s="29"/>
    </row>
    <row r="65" spans="1:13" x14ac:dyDescent="0.3">
      <c r="A65" s="75" t="str">
        <f t="shared" si="2"/>
        <v>510301 Servicios contables</v>
      </c>
      <c r="B65" s="75">
        <f>+'Plan de cuentas'!B59</f>
        <v>510301</v>
      </c>
      <c r="C65" s="75" t="str">
        <f>+'Plan de cuentas'!C59</f>
        <v>Servicios contables</v>
      </c>
      <c r="D65" s="76">
        <f>SUMIF('Libro diario'!$C$3:$C$278,B65,'Libro diario'!$E$3:$E$278)</f>
        <v>1225000</v>
      </c>
      <c r="E65" s="76">
        <f>SUMIF('Libro diario'!$C$3:$C$278,B65,'Libro diario'!$F$3:$F$278)</f>
        <v>0</v>
      </c>
      <c r="F65" s="76">
        <f t="shared" si="27"/>
        <v>1225000</v>
      </c>
      <c r="G65" s="76">
        <f t="shared" si="28"/>
        <v>0</v>
      </c>
      <c r="H65" s="76">
        <v>0</v>
      </c>
      <c r="I65" s="76">
        <v>0</v>
      </c>
      <c r="J65" s="76">
        <f t="shared" si="31"/>
        <v>1225000</v>
      </c>
      <c r="K65" s="76">
        <f t="shared" si="32"/>
        <v>0</v>
      </c>
      <c r="M65" s="29"/>
    </row>
    <row r="66" spans="1:13" x14ac:dyDescent="0.3">
      <c r="A66" s="75" t="str">
        <f t="shared" si="2"/>
        <v>501302 Traslados y Transportes</v>
      </c>
      <c r="B66" s="75">
        <f>+'Plan de cuentas'!B60</f>
        <v>501302</v>
      </c>
      <c r="C66" s="75" t="str">
        <f>+'Plan de cuentas'!C60</f>
        <v>Traslados y Transportes</v>
      </c>
      <c r="D66" s="76">
        <f>SUMIF('Libro diario'!$C$3:$C$278,B66,'Libro diario'!$E$3:$E$278)</f>
        <v>0</v>
      </c>
      <c r="E66" s="76">
        <f>SUMIF('Libro diario'!$C$3:$C$278,B66,'Libro diario'!$F$3:$F$278)</f>
        <v>0</v>
      </c>
      <c r="F66" s="76">
        <f t="shared" si="27"/>
        <v>0</v>
      </c>
      <c r="G66" s="76">
        <f t="shared" si="28"/>
        <v>0</v>
      </c>
      <c r="H66" s="76">
        <v>0</v>
      </c>
      <c r="I66" s="76">
        <v>0</v>
      </c>
      <c r="J66" s="76">
        <f t="shared" si="31"/>
        <v>0</v>
      </c>
      <c r="K66" s="76">
        <f t="shared" si="32"/>
        <v>0</v>
      </c>
      <c r="M66" s="29"/>
    </row>
    <row r="67" spans="1:13" x14ac:dyDescent="0.3">
      <c r="A67" s="75" t="str">
        <f t="shared" si="2"/>
        <v>510304 Alojamiento</v>
      </c>
      <c r="B67" s="75">
        <f>+'Plan de cuentas'!B61</f>
        <v>510304</v>
      </c>
      <c r="C67" s="75" t="str">
        <f>+'Plan de cuentas'!C61</f>
        <v>Alojamiento</v>
      </c>
      <c r="D67" s="76">
        <f>SUMIF('Libro diario'!$C$3:$C$278,B67,'Libro diario'!$E$3:$E$278)</f>
        <v>0</v>
      </c>
      <c r="E67" s="76">
        <f>SUMIF('Libro diario'!$C$3:$C$278,B67,'Libro diario'!$F$3:$F$278)</f>
        <v>0</v>
      </c>
      <c r="F67" s="76">
        <f t="shared" si="25"/>
        <v>0</v>
      </c>
      <c r="G67" s="76">
        <f t="shared" si="26"/>
        <v>0</v>
      </c>
      <c r="H67" s="76">
        <v>0</v>
      </c>
      <c r="I67" s="76">
        <f t="shared" ref="I67:I68" si="41">IF((F67-G67)&lt;0,G67-F67,0)</f>
        <v>0</v>
      </c>
      <c r="J67" s="76">
        <f t="shared" si="31"/>
        <v>0</v>
      </c>
      <c r="K67" s="76">
        <f t="shared" si="32"/>
        <v>0</v>
      </c>
      <c r="M67" s="29"/>
    </row>
    <row r="68" spans="1:13" x14ac:dyDescent="0.3">
      <c r="A68" s="75" t="str">
        <f t="shared" si="2"/>
        <v>610101 Ingresos Financieros</v>
      </c>
      <c r="B68" s="75">
        <f>+'Plan de cuentas'!B62</f>
        <v>610101</v>
      </c>
      <c r="C68" s="75" t="str">
        <f>+'Plan de cuentas'!C62</f>
        <v>Ingresos Financieros</v>
      </c>
      <c r="D68" s="76">
        <f>SUMIF('Libro diario'!$C$3:$C$278,B68,'Libro diario'!$E$3:$E$278)</f>
        <v>0</v>
      </c>
      <c r="E68" s="76">
        <f>SUMIF('Libro diario'!$C$3:$C$278,B68,'Libro diario'!$F$3:$F$278)</f>
        <v>0</v>
      </c>
      <c r="F68" s="76">
        <f t="shared" si="25"/>
        <v>0</v>
      </c>
      <c r="G68" s="76">
        <f t="shared" si="26"/>
        <v>0</v>
      </c>
      <c r="H68" s="76">
        <v>0</v>
      </c>
      <c r="I68" s="76">
        <f t="shared" si="41"/>
        <v>0</v>
      </c>
      <c r="J68" s="76">
        <f t="shared" si="31"/>
        <v>0</v>
      </c>
      <c r="K68" s="76">
        <f t="shared" si="32"/>
        <v>0</v>
      </c>
      <c r="M68" s="29"/>
    </row>
    <row r="69" spans="1:13" x14ac:dyDescent="0.3">
      <c r="A69" s="75" t="str">
        <f t="shared" si="2"/>
        <v>610102 Intereses Bancarios</v>
      </c>
      <c r="B69" s="75">
        <f>+'Plan de cuentas'!B63</f>
        <v>610102</v>
      </c>
      <c r="C69" s="75" t="str">
        <f>+'Plan de cuentas'!C63</f>
        <v>Intereses Bancarios</v>
      </c>
      <c r="D69" s="76">
        <f>SUMIF('Libro diario'!$C$3:$C$278,B69,'Libro diario'!$E$3:$E$278)</f>
        <v>0</v>
      </c>
      <c r="E69" s="76">
        <f>SUMIF('Libro diario'!$C$3:$C$278,B69,'Libro diario'!$F$3:$F$278)</f>
        <v>0</v>
      </c>
      <c r="F69" s="76">
        <f t="shared" si="25"/>
        <v>0</v>
      </c>
      <c r="G69" s="76">
        <f t="shared" si="26"/>
        <v>0</v>
      </c>
      <c r="H69" s="76">
        <v>0</v>
      </c>
      <c r="I69" s="76">
        <v>0</v>
      </c>
      <c r="J69" s="76">
        <f t="shared" si="31"/>
        <v>0</v>
      </c>
      <c r="K69" s="76">
        <f t="shared" si="32"/>
        <v>0</v>
      </c>
      <c r="M69" s="29"/>
    </row>
    <row r="70" spans="1:13" x14ac:dyDescent="0.3">
      <c r="A70" s="75" t="str">
        <f t="shared" si="2"/>
        <v>610103 Comisiones Bancarias</v>
      </c>
      <c r="B70" s="75">
        <f>+'Plan de cuentas'!B64</f>
        <v>610103</v>
      </c>
      <c r="C70" s="75" t="str">
        <f>+'Plan de cuentas'!C64</f>
        <v>Comisiones Bancarias</v>
      </c>
      <c r="D70" s="76">
        <f>SUMIF('Libro diario'!$C$3:$C$278,B70,'Libro diario'!$E$3:$E$278)</f>
        <v>0</v>
      </c>
      <c r="E70" s="76">
        <f>SUMIF('Libro diario'!$C$3:$C$278,B70,'Libro diario'!$F$3:$F$278)</f>
        <v>0</v>
      </c>
      <c r="F70" s="76">
        <f t="shared" ref="F70:F77" si="42">IF((D70-E70)&gt;0,D70-E70,0)</f>
        <v>0</v>
      </c>
      <c r="G70" s="76">
        <f t="shared" ref="G70:G77" si="43">IF((D70-E70)&lt;0,E70-D70,0)</f>
        <v>0</v>
      </c>
      <c r="H70" s="76">
        <v>0</v>
      </c>
      <c r="I70" s="76">
        <v>0</v>
      </c>
      <c r="J70" s="76">
        <f t="shared" ref="J70:J77" si="44">IF((F70-G70)&gt;0,F70-G70,0)</f>
        <v>0</v>
      </c>
      <c r="K70" s="76">
        <f t="shared" ref="K70:K77" si="45">IF((F70-G70)&lt;0,G70-F70,0)</f>
        <v>0</v>
      </c>
      <c r="M70" s="29"/>
    </row>
    <row r="71" spans="1:13" x14ac:dyDescent="0.3">
      <c r="A71" s="75" t="str">
        <f t="shared" si="2"/>
        <v>610104 Otros Gastos Bancarios</v>
      </c>
      <c r="B71" s="75">
        <f>+'Plan de cuentas'!B65</f>
        <v>610104</v>
      </c>
      <c r="C71" s="75" t="str">
        <f>+'Plan de cuentas'!C65</f>
        <v>Otros Gastos Bancarios</v>
      </c>
      <c r="D71" s="76">
        <f>SUMIF('Libro diario'!$C$3:$C$278,B71,'Libro diario'!$E$3:$E$278)</f>
        <v>0</v>
      </c>
      <c r="E71" s="76">
        <f>SUMIF('Libro diario'!$C$3:$C$278,B71,'Libro diario'!$F$3:$F$278)</f>
        <v>0</v>
      </c>
      <c r="F71" s="76">
        <f t="shared" si="42"/>
        <v>0</v>
      </c>
      <c r="G71" s="76">
        <f t="shared" si="43"/>
        <v>0</v>
      </c>
      <c r="H71" s="76">
        <v>0</v>
      </c>
      <c r="I71" s="76">
        <v>0</v>
      </c>
      <c r="J71" s="76">
        <f t="shared" si="44"/>
        <v>0</v>
      </c>
      <c r="K71" s="76">
        <f t="shared" si="45"/>
        <v>0</v>
      </c>
      <c r="M71" s="29"/>
    </row>
    <row r="72" spans="1:13" x14ac:dyDescent="0.3">
      <c r="A72" s="75" t="str">
        <f t="shared" si="2"/>
        <v>610105 Intereses Prestamo Bancario</v>
      </c>
      <c r="B72" s="75">
        <f>+'Plan de cuentas'!B66</f>
        <v>610105</v>
      </c>
      <c r="C72" s="75" t="str">
        <f>+'Plan de cuentas'!C66</f>
        <v>Intereses Prestamo Bancario</v>
      </c>
      <c r="D72" s="76">
        <f>SUMIF('Libro diario'!$C$3:$C$278,B72,'Libro diario'!$E$3:$E$278)</f>
        <v>0</v>
      </c>
      <c r="E72" s="76">
        <f>SUMIF('Libro diario'!$C$3:$C$278,B72,'Libro diario'!$F$3:$F$278)</f>
        <v>0</v>
      </c>
      <c r="F72" s="76">
        <f t="shared" si="42"/>
        <v>0</v>
      </c>
      <c r="G72" s="76">
        <f t="shared" si="43"/>
        <v>0</v>
      </c>
      <c r="H72" s="76">
        <v>0</v>
      </c>
      <c r="I72" s="76">
        <v>0</v>
      </c>
      <c r="J72" s="76">
        <f t="shared" si="44"/>
        <v>0</v>
      </c>
      <c r="K72" s="76">
        <f t="shared" si="45"/>
        <v>0</v>
      </c>
      <c r="M72" s="29"/>
    </row>
    <row r="73" spans="1:13" x14ac:dyDescent="0.3">
      <c r="A73" s="75" t="str">
        <f t="shared" si="2"/>
        <v>710101 Utilidad/Pérdida en venta de activos</v>
      </c>
      <c r="B73" s="75">
        <f>+'Plan de cuentas'!B67</f>
        <v>710101</v>
      </c>
      <c r="C73" s="75" t="str">
        <f>+'Plan de cuentas'!C67</f>
        <v>Utilidad/Pérdida en venta de activos</v>
      </c>
      <c r="D73" s="76">
        <f>SUMIF('Libro diario'!$C$3:$C$278,B73,'Libro diario'!$E$3:$E$278)</f>
        <v>0</v>
      </c>
      <c r="E73" s="76">
        <f>SUMIF('Libro diario'!$C$3:$C$278,B73,'Libro diario'!$F$3:$F$278)</f>
        <v>0</v>
      </c>
      <c r="F73" s="76">
        <f t="shared" si="42"/>
        <v>0</v>
      </c>
      <c r="G73" s="76">
        <f t="shared" si="43"/>
        <v>0</v>
      </c>
      <c r="H73" s="76">
        <v>0</v>
      </c>
      <c r="I73" s="76">
        <v>0</v>
      </c>
      <c r="J73" s="76">
        <f t="shared" si="44"/>
        <v>0</v>
      </c>
      <c r="K73" s="76">
        <f t="shared" si="45"/>
        <v>0</v>
      </c>
      <c r="M73" s="29"/>
    </row>
    <row r="74" spans="1:13" x14ac:dyDescent="0.3">
      <c r="A74" s="75" t="str">
        <f t="shared" ref="A74:A80" si="46">+CONCATENATE(B74," ",C74)</f>
        <v>710102 Otros Egresos</v>
      </c>
      <c r="B74" s="75">
        <f>+'Plan de cuentas'!B68</f>
        <v>710102</v>
      </c>
      <c r="C74" s="75" t="str">
        <f>+'Plan de cuentas'!C68</f>
        <v>Otros Egresos</v>
      </c>
      <c r="D74" s="76">
        <f>SUMIF('Libro diario'!$C$3:$C$278,B74,'Libro diario'!$E$3:$E$278)</f>
        <v>211353</v>
      </c>
      <c r="E74" s="76">
        <f>SUMIF('Libro diario'!$C$3:$C$278,B74,'Libro diario'!$F$3:$F$278)</f>
        <v>0</v>
      </c>
      <c r="F74" s="76">
        <f t="shared" si="42"/>
        <v>211353</v>
      </c>
      <c r="G74" s="76">
        <f t="shared" si="43"/>
        <v>0</v>
      </c>
      <c r="H74" s="76">
        <v>0</v>
      </c>
      <c r="I74" s="76">
        <v>0</v>
      </c>
      <c r="J74" s="76">
        <f t="shared" si="44"/>
        <v>211353</v>
      </c>
      <c r="K74" s="76">
        <f t="shared" si="45"/>
        <v>0</v>
      </c>
      <c r="M74" s="29"/>
    </row>
    <row r="75" spans="1:13" x14ac:dyDescent="0.3">
      <c r="A75" s="75" t="str">
        <f t="shared" si="46"/>
        <v>710103 Amortizacion del ejercicio</v>
      </c>
      <c r="B75" s="75">
        <f>+'Plan de cuentas'!B69</f>
        <v>710103</v>
      </c>
      <c r="C75" s="75" t="str">
        <f>+'Plan de cuentas'!C69</f>
        <v>Amortizacion del ejercicio</v>
      </c>
      <c r="D75" s="76">
        <f>SUMIF('Libro diario'!$C$3:$C$278,B75,'Libro diario'!$E$3:$E$278)</f>
        <v>0</v>
      </c>
      <c r="E75" s="76">
        <f>SUMIF('Libro diario'!$C$3:$C$278,B75,'Libro diario'!$F$3:$F$278)</f>
        <v>0</v>
      </c>
      <c r="F75" s="76">
        <f t="shared" si="42"/>
        <v>0</v>
      </c>
      <c r="G75" s="76">
        <f t="shared" si="43"/>
        <v>0</v>
      </c>
      <c r="H75" s="76">
        <v>0</v>
      </c>
      <c r="I75" s="76">
        <v>0</v>
      </c>
      <c r="J75" s="76">
        <f t="shared" si="44"/>
        <v>0</v>
      </c>
      <c r="K75" s="76">
        <f t="shared" si="45"/>
        <v>0</v>
      </c>
      <c r="M75" s="29"/>
    </row>
    <row r="76" spans="1:13" x14ac:dyDescent="0.3">
      <c r="A76" s="75" t="str">
        <f t="shared" si="46"/>
        <v>710104 Multas e intereses por mora</v>
      </c>
      <c r="B76" s="75">
        <f>+'Plan de cuentas'!B70</f>
        <v>710104</v>
      </c>
      <c r="C76" s="75" t="str">
        <f>+'Plan de cuentas'!C70</f>
        <v>Multas e intereses por mora</v>
      </c>
      <c r="D76" s="76">
        <f>SUMIF('Libro diario'!$C$3:$C$278,B76,'Libro diario'!$E$3:$E$278)</f>
        <v>0</v>
      </c>
      <c r="E76" s="76">
        <f>SUMIF('Libro diario'!$C$3:$C$278,B76,'Libro diario'!$F$3:$F$278)</f>
        <v>0</v>
      </c>
      <c r="F76" s="76">
        <f t="shared" si="42"/>
        <v>0</v>
      </c>
      <c r="G76" s="76">
        <f t="shared" si="43"/>
        <v>0</v>
      </c>
      <c r="H76" s="76">
        <v>0</v>
      </c>
      <c r="I76" s="76">
        <v>0</v>
      </c>
      <c r="J76" s="76">
        <f t="shared" si="44"/>
        <v>0</v>
      </c>
      <c r="K76" s="76">
        <f t="shared" si="45"/>
        <v>0</v>
      </c>
      <c r="M76" s="29"/>
    </row>
    <row r="77" spans="1:13" x14ac:dyDescent="0.3">
      <c r="A77" s="75" t="str">
        <f t="shared" si="46"/>
        <v>710105 Impuestos No Recuperados</v>
      </c>
      <c r="B77" s="75">
        <f>+'Plan de cuentas'!B71</f>
        <v>710105</v>
      </c>
      <c r="C77" s="75" t="str">
        <f>+'Plan de cuentas'!C71</f>
        <v>Impuestos No Recuperados</v>
      </c>
      <c r="D77" s="76">
        <f>SUMIF('Libro diario'!$C$3:$C$278,B77,'Libro diario'!$E$3:$E$278)</f>
        <v>4027789</v>
      </c>
      <c r="E77" s="76">
        <f>SUMIF('Libro diario'!$C$3:$C$278,B77,'Libro diario'!$F$3:$F$278)</f>
        <v>0</v>
      </c>
      <c r="F77" s="76">
        <f t="shared" si="42"/>
        <v>4027789</v>
      </c>
      <c r="G77" s="76">
        <f t="shared" si="43"/>
        <v>0</v>
      </c>
      <c r="H77" s="76">
        <v>0</v>
      </c>
      <c r="I77" s="76">
        <v>0</v>
      </c>
      <c r="J77" s="76">
        <f t="shared" si="44"/>
        <v>4027789</v>
      </c>
      <c r="K77" s="76">
        <f t="shared" si="45"/>
        <v>0</v>
      </c>
      <c r="M77" s="29"/>
    </row>
    <row r="78" spans="1:13" x14ac:dyDescent="0.3">
      <c r="A78" s="75" t="str">
        <f t="shared" si="46"/>
        <v>810101 Correccion Monetaria</v>
      </c>
      <c r="B78" s="75">
        <f>+'Plan de cuentas'!B72</f>
        <v>810101</v>
      </c>
      <c r="C78" s="75" t="str">
        <f>+'Plan de cuentas'!C72</f>
        <v>Correccion Monetaria</v>
      </c>
      <c r="D78" s="76">
        <f>SUMIF('Libro diario'!$C$3:$C$278,B78,'Libro diario'!$E$3:$E$278)</f>
        <v>0</v>
      </c>
      <c r="E78" s="76">
        <f>SUMIF('Libro diario'!$C$3:$C$278,B78,'Libro diario'!$F$3:$F$278)</f>
        <v>0</v>
      </c>
      <c r="F78" s="76">
        <f t="shared" ref="F78:F80" si="47">IF((D78-E78)&gt;0,D78-E78,0)</f>
        <v>0</v>
      </c>
      <c r="G78" s="76">
        <f t="shared" ref="G78:G80" si="48">IF((D78-E78)&lt;0,E78-D78,0)</f>
        <v>0</v>
      </c>
      <c r="H78" s="76">
        <v>0</v>
      </c>
      <c r="I78" s="76">
        <v>0</v>
      </c>
      <c r="J78" s="76">
        <f t="shared" ref="J78:J80" si="49">IF((F78-G78)&gt;0,F78-G78,0)</f>
        <v>0</v>
      </c>
      <c r="K78" s="76">
        <f t="shared" ref="K78:K80" si="50">IF((F78-G78)&lt;0,G78-F78,0)</f>
        <v>0</v>
      </c>
      <c r="M78" s="29"/>
    </row>
    <row r="79" spans="1:13" x14ac:dyDescent="0.3">
      <c r="A79" s="75" t="str">
        <f t="shared" si="46"/>
        <v>810102 Impuesto a la renta</v>
      </c>
      <c r="B79" s="75">
        <f>+'Plan de cuentas'!B73</f>
        <v>810102</v>
      </c>
      <c r="C79" s="75" t="str">
        <f>+'Plan de cuentas'!C73</f>
        <v>Impuesto a la renta</v>
      </c>
      <c r="D79" s="76">
        <f>SUMIF('Libro diario'!$C$3:$C$278,B79,'Libro diario'!$E$3:$E$278)</f>
        <v>0</v>
      </c>
      <c r="E79" s="76">
        <f>SUMIF('Libro diario'!$C$3:$C$278,B79,'Libro diario'!$F$3:$F$278)</f>
        <v>0</v>
      </c>
      <c r="F79" s="76">
        <f t="shared" ref="F79" si="51">IF((D79-E79)&gt;0,D79-E79,0)</f>
        <v>0</v>
      </c>
      <c r="G79" s="76">
        <f t="shared" ref="G79" si="52">IF((D79-E79)&lt;0,E79-D79,0)</f>
        <v>0</v>
      </c>
      <c r="H79" s="76">
        <v>0</v>
      </c>
      <c r="I79" s="76">
        <v>0</v>
      </c>
      <c r="J79" s="76">
        <f t="shared" ref="J79" si="53">IF((F79-G79)&gt;0,F79-G79,0)</f>
        <v>0</v>
      </c>
      <c r="K79" s="76">
        <f t="shared" ref="K79" si="54">IF((F79-G79)&lt;0,G79-F79,0)</f>
        <v>0</v>
      </c>
      <c r="M79" s="29"/>
    </row>
    <row r="80" spans="1:13" x14ac:dyDescent="0.3">
      <c r="A80" s="75" t="str">
        <f t="shared" si="46"/>
        <v>810103 Gastos rechazados</v>
      </c>
      <c r="B80" s="75">
        <f>+'Plan de cuentas'!B74</f>
        <v>810103</v>
      </c>
      <c r="C80" s="75" t="str">
        <f>+'Plan de cuentas'!C74</f>
        <v>Gastos rechazados</v>
      </c>
      <c r="D80" s="76">
        <f>SUMIF('Libro diario'!$C$3:$C$278,B80,'Libro diario'!$E$3:$E$278)</f>
        <v>0</v>
      </c>
      <c r="E80" s="76">
        <f>SUMIF('Libro diario'!$C$3:$C$278,B80,'Libro diario'!$F$3:$F$278)</f>
        <v>0</v>
      </c>
      <c r="F80" s="76">
        <f t="shared" si="47"/>
        <v>0</v>
      </c>
      <c r="G80" s="76">
        <f t="shared" si="48"/>
        <v>0</v>
      </c>
      <c r="H80" s="76">
        <v>0</v>
      </c>
      <c r="I80" s="76">
        <f t="shared" ref="I80" si="55">IF((F80-G80)&lt;0,G80-F80,0)</f>
        <v>0</v>
      </c>
      <c r="J80" s="76">
        <f t="shared" si="49"/>
        <v>0</v>
      </c>
      <c r="K80" s="76">
        <f t="shared" si="50"/>
        <v>0</v>
      </c>
      <c r="M80" s="29"/>
    </row>
    <row r="81" spans="1:11" ht="14.4" x14ac:dyDescent="0.3">
      <c r="A81" s="74" t="s">
        <v>381</v>
      </c>
      <c r="B81" s="75"/>
      <c r="C81" s="75" t="s">
        <v>16</v>
      </c>
      <c r="D81" s="79">
        <f t="shared" ref="D81:K81" si="56">SUM(D9:D80)</f>
        <v>335471600</v>
      </c>
      <c r="E81" s="79">
        <f t="shared" si="56"/>
        <v>335471600</v>
      </c>
      <c r="F81" s="79">
        <f t="shared" si="56"/>
        <v>112232379</v>
      </c>
      <c r="G81" s="79">
        <f t="shared" si="56"/>
        <v>112232379</v>
      </c>
      <c r="H81" s="79">
        <f t="shared" si="56"/>
        <v>3271720</v>
      </c>
      <c r="I81" s="79">
        <f t="shared" si="56"/>
        <v>13235698</v>
      </c>
      <c r="J81" s="79">
        <f t="shared" si="56"/>
        <v>108960659</v>
      </c>
      <c r="K81" s="79">
        <f t="shared" si="56"/>
        <v>98996681</v>
      </c>
    </row>
    <row r="82" spans="1:11" ht="14.4" x14ac:dyDescent="0.3">
      <c r="A82" s="74" t="s">
        <v>90</v>
      </c>
      <c r="B82" s="75"/>
      <c r="C82" s="75" t="s">
        <v>17</v>
      </c>
      <c r="D82" s="79"/>
      <c r="E82" s="79"/>
      <c r="F82" s="79"/>
      <c r="G82" s="79"/>
      <c r="H82" s="79">
        <f>IF(I81-H81&gt;0,I81-H81,0)</f>
        <v>9963978</v>
      </c>
      <c r="I82" s="79"/>
      <c r="J82" s="79"/>
      <c r="K82" s="79">
        <f>IF(J81-K81&gt;0,J81-K81,0)</f>
        <v>9963978</v>
      </c>
    </row>
    <row r="83" spans="1:11" ht="14.4" x14ac:dyDescent="0.3">
      <c r="A83" s="74" t="s">
        <v>91</v>
      </c>
      <c r="B83" s="75"/>
      <c r="C83" s="75" t="s">
        <v>18</v>
      </c>
      <c r="D83" s="79">
        <f>+D81+D82</f>
        <v>335471600</v>
      </c>
      <c r="E83" s="79">
        <f t="shared" ref="E83:K83" si="57">+E81+E82</f>
        <v>335471600</v>
      </c>
      <c r="F83" s="79">
        <f t="shared" si="57"/>
        <v>112232379</v>
      </c>
      <c r="G83" s="79">
        <f t="shared" si="57"/>
        <v>112232379</v>
      </c>
      <c r="H83" s="79">
        <f>+H81+H82</f>
        <v>13235698</v>
      </c>
      <c r="I83" s="79">
        <f t="shared" si="57"/>
        <v>13235698</v>
      </c>
      <c r="J83" s="79">
        <f t="shared" si="57"/>
        <v>108960659</v>
      </c>
      <c r="K83" s="79">
        <f t="shared" si="57"/>
        <v>108960659</v>
      </c>
    </row>
    <row r="84" spans="1:11" ht="14.4" x14ac:dyDescent="0.3">
      <c r="A84" s="98" t="s">
        <v>382</v>
      </c>
      <c r="B84" s="98"/>
      <c r="C84" s="98"/>
      <c r="D84" s="98"/>
      <c r="E84" s="98"/>
      <c r="F84" s="98"/>
      <c r="G84" s="98"/>
      <c r="H84" s="98"/>
      <c r="I84" s="98"/>
      <c r="J84" s="31"/>
    </row>
    <row r="85" spans="1:11" ht="14.4" x14ac:dyDescent="0.3">
      <c r="A85" s="72" t="s">
        <v>383</v>
      </c>
      <c r="B85" s="72"/>
      <c r="C85" s="72"/>
      <c r="D85" s="72"/>
      <c r="E85" s="72"/>
      <c r="F85" s="72"/>
      <c r="G85" s="72"/>
      <c r="H85" s="81"/>
      <c r="I85" s="72"/>
      <c r="J85" s="29"/>
      <c r="K85" s="29"/>
    </row>
    <row r="86" spans="1:11" ht="14.4" x14ac:dyDescent="0.3">
      <c r="A86" s="72"/>
      <c r="B86" s="72"/>
      <c r="C86" s="72"/>
      <c r="D86" s="72"/>
      <c r="E86" s="72"/>
      <c r="F86" s="72"/>
      <c r="G86" s="72"/>
      <c r="H86" s="81"/>
      <c r="I86" s="72"/>
    </row>
    <row r="87" spans="1:11" ht="14.4" x14ac:dyDescent="0.3">
      <c r="A87" s="72"/>
      <c r="B87" s="72"/>
      <c r="C87" s="72"/>
      <c r="D87" s="72"/>
      <c r="E87" s="72"/>
      <c r="F87" s="72"/>
      <c r="G87" s="72"/>
      <c r="H87" s="81"/>
      <c r="I87" s="72"/>
    </row>
    <row r="88" spans="1:11" ht="14.4" x14ac:dyDescent="0.3">
      <c r="A88" s="72" t="s">
        <v>97</v>
      </c>
      <c r="B88" s="72"/>
      <c r="C88" s="72"/>
      <c r="D88" s="72"/>
      <c r="E88" s="98" t="s">
        <v>98</v>
      </c>
      <c r="F88" s="98"/>
      <c r="G88" s="72"/>
      <c r="H88" s="81"/>
      <c r="I88" s="72"/>
      <c r="J88" s="30"/>
      <c r="K88" s="29"/>
    </row>
    <row r="89" spans="1:11" ht="14.4" x14ac:dyDescent="0.3">
      <c r="A89" s="72" t="s">
        <v>385</v>
      </c>
      <c r="B89" s="72"/>
      <c r="C89" s="72"/>
      <c r="D89" s="72"/>
      <c r="E89" s="72"/>
      <c r="F89" s="72"/>
      <c r="G89" s="72"/>
      <c r="H89" s="81"/>
      <c r="I89" s="72"/>
      <c r="J89" s="30"/>
    </row>
    <row r="90" spans="1:11" ht="14.4" x14ac:dyDescent="0.3">
      <c r="A90" s="72" t="s">
        <v>384</v>
      </c>
      <c r="I90" s="30"/>
      <c r="J90" s="30"/>
    </row>
    <row r="91" spans="1:11" x14ac:dyDescent="0.3">
      <c r="I91" s="30"/>
      <c r="J91" s="30"/>
    </row>
    <row r="92" spans="1:11" x14ac:dyDescent="0.3">
      <c r="I92" s="30"/>
    </row>
    <row r="93" spans="1:11" x14ac:dyDescent="0.3">
      <c r="I93" s="30"/>
    </row>
    <row r="94" spans="1:11" x14ac:dyDescent="0.3">
      <c r="I94" s="30"/>
    </row>
    <row r="95" spans="1:11" x14ac:dyDescent="0.3">
      <c r="I95" s="30"/>
    </row>
    <row r="96" spans="1:11" x14ac:dyDescent="0.3">
      <c r="I96" s="30"/>
    </row>
    <row r="97" spans="9:10" x14ac:dyDescent="0.3">
      <c r="I97" s="30"/>
    </row>
    <row r="98" spans="9:10" x14ac:dyDescent="0.3">
      <c r="I98" s="30"/>
    </row>
    <row r="99" spans="9:10" x14ac:dyDescent="0.3">
      <c r="I99" s="30"/>
    </row>
    <row r="100" spans="9:10" x14ac:dyDescent="0.3">
      <c r="I100" s="30"/>
      <c r="J100" s="32"/>
    </row>
    <row r="101" spans="9:10" x14ac:dyDescent="0.3">
      <c r="I101" s="30"/>
      <c r="J101" s="30"/>
    </row>
    <row r="102" spans="9:10" x14ac:dyDescent="0.3">
      <c r="J102" s="30"/>
    </row>
  </sheetData>
  <mergeCells count="5">
    <mergeCell ref="A84:I84"/>
    <mergeCell ref="E88:F88"/>
    <mergeCell ref="A4:K4"/>
    <mergeCell ref="A5:K5"/>
    <mergeCell ref="A6:K6"/>
  </mergeCells>
  <pageMargins left="0.7" right="0.7" top="0.75" bottom="0.75" header="0.3" footer="0.3"/>
  <pageSetup scale="73" fitToHeight="0" orientation="landscape" r:id="rId1"/>
  <ignoredErrors>
    <ignoredError sqref="D67:E68 H35 G38:H38 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6"/>
  <sheetViews>
    <sheetView showGridLines="0" zoomScale="85" zoomScaleNormal="85" workbookViewId="0">
      <selection activeCell="D24" sqref="D24"/>
    </sheetView>
  </sheetViews>
  <sheetFormatPr defaultColWidth="10.88671875" defaultRowHeight="14.4" x14ac:dyDescent="0.3"/>
  <cols>
    <col min="1" max="1" width="41.88671875" customWidth="1"/>
    <col min="2" max="3" width="15" style="2" customWidth="1"/>
    <col min="4" max="9" width="15" customWidth="1"/>
  </cols>
  <sheetData>
    <row r="1" spans="1:9" x14ac:dyDescent="0.3">
      <c r="A1" s="16" t="s">
        <v>101</v>
      </c>
    </row>
    <row r="2" spans="1:9" x14ac:dyDescent="0.3">
      <c r="A2" s="16" t="s">
        <v>102</v>
      </c>
    </row>
    <row r="3" spans="1:9" x14ac:dyDescent="0.3">
      <c r="A3" s="16" t="s">
        <v>103</v>
      </c>
    </row>
    <row r="4" spans="1:9" x14ac:dyDescent="0.3">
      <c r="A4" s="16" t="s">
        <v>104</v>
      </c>
    </row>
    <row r="5" spans="1:9" x14ac:dyDescent="0.3">
      <c r="A5" s="16" t="s">
        <v>105</v>
      </c>
    </row>
    <row r="6" spans="1:9" x14ac:dyDescent="0.3">
      <c r="A6" s="16" t="s">
        <v>106</v>
      </c>
      <c r="H6" s="16" t="s">
        <v>95</v>
      </c>
      <c r="I6" s="17">
        <v>42824</v>
      </c>
    </row>
    <row r="8" spans="1:9" ht="15.6" x14ac:dyDescent="0.3">
      <c r="A8" s="104" t="s">
        <v>92</v>
      </c>
      <c r="B8" s="104"/>
      <c r="C8" s="104"/>
      <c r="D8" s="104"/>
      <c r="E8" s="104"/>
      <c r="F8" s="104"/>
      <c r="G8" s="104"/>
      <c r="H8" s="104"/>
      <c r="I8" s="104"/>
    </row>
    <row r="9" spans="1:9" x14ac:dyDescent="0.3">
      <c r="A9" s="105" t="s">
        <v>93</v>
      </c>
      <c r="B9" s="105"/>
      <c r="C9" s="105"/>
      <c r="D9" s="105"/>
      <c r="E9" s="105"/>
      <c r="F9" s="105"/>
      <c r="G9" s="105"/>
      <c r="H9" s="105"/>
      <c r="I9" s="105"/>
    </row>
    <row r="10" spans="1:9" x14ac:dyDescent="0.3">
      <c r="A10" s="105" t="s">
        <v>94</v>
      </c>
      <c r="B10" s="105"/>
      <c r="C10" s="105"/>
      <c r="D10" s="105"/>
      <c r="E10" s="105"/>
      <c r="F10" s="105"/>
      <c r="G10" s="105"/>
      <c r="H10" s="105"/>
      <c r="I10" s="105"/>
    </row>
    <row r="12" spans="1:9" x14ac:dyDescent="0.3">
      <c r="A12" s="12" t="s">
        <v>76</v>
      </c>
      <c r="B12" s="102" t="s">
        <v>77</v>
      </c>
      <c r="C12" s="103"/>
      <c r="D12" s="102" t="s">
        <v>78</v>
      </c>
      <c r="E12" s="103"/>
      <c r="F12" s="102" t="s">
        <v>79</v>
      </c>
      <c r="G12" s="103"/>
      <c r="H12" s="102" t="s">
        <v>80</v>
      </c>
      <c r="I12" s="103"/>
    </row>
    <row r="13" spans="1:9" x14ac:dyDescent="0.3">
      <c r="A13" s="13"/>
      <c r="B13" s="14" t="s">
        <v>81</v>
      </c>
      <c r="C13" s="14" t="s">
        <v>82</v>
      </c>
      <c r="D13" s="14" t="s">
        <v>83</v>
      </c>
      <c r="E13" s="14" t="s">
        <v>84</v>
      </c>
      <c r="F13" s="14" t="s">
        <v>85</v>
      </c>
      <c r="G13" s="14" t="s">
        <v>86</v>
      </c>
      <c r="H13" s="14" t="s">
        <v>87</v>
      </c>
      <c r="I13" s="14" t="s">
        <v>88</v>
      </c>
    </row>
    <row r="14" spans="1:9" x14ac:dyDescent="0.3">
      <c r="A14" s="13" t="s">
        <v>19</v>
      </c>
      <c r="B14" s="14">
        <v>33359489.93</v>
      </c>
      <c r="C14" s="14">
        <v>25202860</v>
      </c>
      <c r="D14" s="14">
        <v>8156630</v>
      </c>
      <c r="E14" s="14">
        <v>7.000000006519258E-2</v>
      </c>
      <c r="F14" s="14">
        <v>8156630</v>
      </c>
      <c r="G14" s="14">
        <v>7.000000006519258E-2</v>
      </c>
      <c r="H14" s="14">
        <v>0</v>
      </c>
      <c r="I14" s="14">
        <v>0</v>
      </c>
    </row>
    <row r="15" spans="1:9" x14ac:dyDescent="0.3">
      <c r="A15" s="13" t="s">
        <v>20</v>
      </c>
      <c r="B15" s="14">
        <v>33359489.93</v>
      </c>
      <c r="C15" s="14">
        <v>25202860</v>
      </c>
      <c r="D15" s="14">
        <v>8156630</v>
      </c>
      <c r="E15" s="14">
        <v>7.000000006519258E-2</v>
      </c>
      <c r="F15" s="14">
        <v>8156630</v>
      </c>
      <c r="G15" s="14">
        <v>7.000000006519258E-2</v>
      </c>
      <c r="H15" s="14">
        <v>0</v>
      </c>
      <c r="I15" s="14">
        <v>0</v>
      </c>
    </row>
    <row r="16" spans="1:9" x14ac:dyDescent="0.3">
      <c r="A16" s="13" t="s">
        <v>21</v>
      </c>
      <c r="B16" s="14">
        <v>11151288</v>
      </c>
      <c r="C16" s="14">
        <v>9182438</v>
      </c>
      <c r="D16" s="14">
        <v>1968850</v>
      </c>
      <c r="E16" s="14">
        <v>0</v>
      </c>
      <c r="F16" s="14">
        <v>1968850</v>
      </c>
      <c r="G16" s="14">
        <v>0</v>
      </c>
      <c r="H16" s="14">
        <v>0</v>
      </c>
      <c r="I16" s="14">
        <v>0</v>
      </c>
    </row>
    <row r="17" spans="1:9" x14ac:dyDescent="0.3">
      <c r="A17" s="13" t="s">
        <v>22</v>
      </c>
      <c r="B17" s="14">
        <v>11151288</v>
      </c>
      <c r="C17" s="14">
        <v>9182438</v>
      </c>
      <c r="D17" s="14">
        <v>1968850</v>
      </c>
      <c r="E17" s="14">
        <v>0</v>
      </c>
      <c r="F17" s="14">
        <v>1968850</v>
      </c>
      <c r="G17" s="14">
        <v>0</v>
      </c>
      <c r="H17" s="14">
        <v>0</v>
      </c>
      <c r="I17" s="14">
        <v>0</v>
      </c>
    </row>
    <row r="18" spans="1:9" x14ac:dyDescent="0.3">
      <c r="A18" s="13" t="s">
        <v>23</v>
      </c>
      <c r="B18" s="14">
        <v>8151288</v>
      </c>
      <c r="C18" s="14">
        <v>8151288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x14ac:dyDescent="0.3">
      <c r="A19" s="13" t="s">
        <v>24</v>
      </c>
      <c r="B19" s="14">
        <v>8151288</v>
      </c>
      <c r="C19" s="14">
        <v>8151288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x14ac:dyDescent="0.3">
      <c r="A20" s="13" t="s">
        <v>25</v>
      </c>
      <c r="B20" s="14">
        <v>4005715.9299999997</v>
      </c>
      <c r="C20" s="14">
        <v>3593498</v>
      </c>
      <c r="D20" s="14">
        <v>412218</v>
      </c>
      <c r="E20" s="14">
        <v>7.000000006519258E-2</v>
      </c>
      <c r="F20" s="14">
        <v>412218</v>
      </c>
      <c r="G20" s="14">
        <v>7.000000006519258E-2</v>
      </c>
      <c r="H20" s="14">
        <v>0</v>
      </c>
      <c r="I20" s="14">
        <v>0</v>
      </c>
    </row>
    <row r="21" spans="1:9" x14ac:dyDescent="0.3">
      <c r="A21" s="13" t="s">
        <v>26</v>
      </c>
      <c r="B21" s="14">
        <v>1909726.93</v>
      </c>
      <c r="C21" s="14">
        <v>1909727</v>
      </c>
      <c r="D21" s="14">
        <v>0</v>
      </c>
      <c r="E21" s="14">
        <v>7.000000006519258E-2</v>
      </c>
      <c r="F21" s="14">
        <v>0</v>
      </c>
      <c r="G21" s="14">
        <v>7.000000006519258E-2</v>
      </c>
      <c r="H21" s="14">
        <v>0</v>
      </c>
      <c r="I21" s="14">
        <v>0</v>
      </c>
    </row>
    <row r="22" spans="1:9" x14ac:dyDescent="0.3">
      <c r="A22" s="13" t="s">
        <v>27</v>
      </c>
      <c r="B22" s="14">
        <v>128391</v>
      </c>
      <c r="C22" s="14">
        <v>0</v>
      </c>
      <c r="D22" s="14">
        <v>128391</v>
      </c>
      <c r="E22" s="14">
        <v>0</v>
      </c>
      <c r="F22" s="14">
        <v>128391</v>
      </c>
      <c r="G22" s="14">
        <v>0</v>
      </c>
      <c r="H22" s="14">
        <v>0</v>
      </c>
      <c r="I22" s="14">
        <v>0</v>
      </c>
    </row>
    <row r="23" spans="1:9" x14ac:dyDescent="0.3">
      <c r="A23" s="13" t="s">
        <v>28</v>
      </c>
      <c r="B23" s="14">
        <v>1967598</v>
      </c>
      <c r="C23" s="14">
        <v>1683771</v>
      </c>
      <c r="D23" s="14">
        <v>283827</v>
      </c>
      <c r="E23" s="14">
        <v>0</v>
      </c>
      <c r="F23" s="14">
        <v>283827</v>
      </c>
      <c r="G23" s="14">
        <v>0</v>
      </c>
      <c r="H23" s="14">
        <v>0</v>
      </c>
      <c r="I23" s="14">
        <v>0</v>
      </c>
    </row>
    <row r="24" spans="1:9" x14ac:dyDescent="0.3">
      <c r="A24" s="13" t="s">
        <v>29</v>
      </c>
      <c r="B24" s="14">
        <v>10051198</v>
      </c>
      <c r="C24" s="14">
        <v>4275636</v>
      </c>
      <c r="D24" s="14">
        <v>5775562</v>
      </c>
      <c r="E24" s="14">
        <v>0</v>
      </c>
      <c r="F24" s="14">
        <v>5775562</v>
      </c>
      <c r="G24" s="14">
        <v>0</v>
      </c>
      <c r="H24" s="14">
        <v>0</v>
      </c>
      <c r="I24" s="14">
        <v>0</v>
      </c>
    </row>
    <row r="25" spans="1:9" x14ac:dyDescent="0.3">
      <c r="A25" s="13" t="s">
        <v>30</v>
      </c>
      <c r="B25" s="14">
        <v>10051198</v>
      </c>
      <c r="C25" s="14">
        <v>4275636</v>
      </c>
      <c r="D25" s="14">
        <v>5775562</v>
      </c>
      <c r="E25" s="14">
        <v>0</v>
      </c>
      <c r="F25" s="14">
        <v>5775562</v>
      </c>
      <c r="G25" s="14">
        <v>0</v>
      </c>
      <c r="H25" s="14">
        <v>0</v>
      </c>
      <c r="I25" s="14">
        <v>0</v>
      </c>
    </row>
    <row r="26" spans="1:9" x14ac:dyDescent="0.3">
      <c r="A26" s="13" t="s">
        <v>31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1:9" x14ac:dyDescent="0.3">
      <c r="A27" s="13" t="s">
        <v>32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3">
      <c r="A28" s="13" t="s">
        <v>33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3">
      <c r="A29" s="13" t="s">
        <v>34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3">
      <c r="A30" s="13" t="s">
        <v>35</v>
      </c>
      <c r="B30" s="14">
        <v>10808733</v>
      </c>
      <c r="C30" s="14">
        <v>16405783</v>
      </c>
      <c r="D30" s="14">
        <v>324828</v>
      </c>
      <c r="E30" s="14">
        <v>5921878</v>
      </c>
      <c r="F30" s="14">
        <v>324828</v>
      </c>
      <c r="G30" s="14">
        <v>5921878</v>
      </c>
      <c r="H30" s="14">
        <v>0</v>
      </c>
      <c r="I30" s="14">
        <v>0</v>
      </c>
    </row>
    <row r="31" spans="1:9" x14ac:dyDescent="0.3">
      <c r="A31" s="13" t="s">
        <v>36</v>
      </c>
      <c r="B31" s="14">
        <v>10808733</v>
      </c>
      <c r="C31" s="14">
        <v>13390783</v>
      </c>
      <c r="D31" s="14">
        <v>324828</v>
      </c>
      <c r="E31" s="14">
        <v>2906878</v>
      </c>
      <c r="F31" s="14">
        <v>324828</v>
      </c>
      <c r="G31" s="14">
        <v>2906878</v>
      </c>
      <c r="H31" s="14">
        <v>0</v>
      </c>
      <c r="I31" s="14">
        <v>0</v>
      </c>
    </row>
    <row r="32" spans="1:9" x14ac:dyDescent="0.3">
      <c r="A32" s="13" t="s">
        <v>37</v>
      </c>
      <c r="B32" s="14">
        <v>9114714</v>
      </c>
      <c r="C32" s="14">
        <v>11960925</v>
      </c>
      <c r="D32" s="14">
        <v>0</v>
      </c>
      <c r="E32" s="14">
        <v>2846211</v>
      </c>
      <c r="F32" s="14">
        <v>0</v>
      </c>
      <c r="G32" s="14">
        <v>2846211</v>
      </c>
      <c r="H32" s="14">
        <v>0</v>
      </c>
      <c r="I32" s="14">
        <v>0</v>
      </c>
    </row>
    <row r="33" spans="1:10" x14ac:dyDescent="0.3">
      <c r="A33" s="13" t="s">
        <v>38</v>
      </c>
      <c r="B33" s="14">
        <v>9114714</v>
      </c>
      <c r="C33" s="14">
        <v>11960925</v>
      </c>
      <c r="D33" s="14">
        <v>0</v>
      </c>
      <c r="E33" s="14">
        <v>2846211</v>
      </c>
      <c r="F33" s="14">
        <v>0</v>
      </c>
      <c r="G33" s="14">
        <v>2846211</v>
      </c>
      <c r="H33" s="14">
        <v>0</v>
      </c>
      <c r="I33" s="14">
        <v>0</v>
      </c>
    </row>
    <row r="34" spans="1:10" x14ac:dyDescent="0.3">
      <c r="A34" s="13" t="s">
        <v>39</v>
      </c>
      <c r="B34" s="14">
        <v>1694019</v>
      </c>
      <c r="C34" s="14">
        <v>1429858</v>
      </c>
      <c r="D34" s="14">
        <v>324828</v>
      </c>
      <c r="E34" s="14">
        <v>60667</v>
      </c>
      <c r="F34" s="14">
        <v>324828</v>
      </c>
      <c r="G34" s="14">
        <v>60667</v>
      </c>
      <c r="H34" s="14">
        <v>0</v>
      </c>
      <c r="I34" s="14">
        <v>0</v>
      </c>
    </row>
    <row r="35" spans="1:10" x14ac:dyDescent="0.3">
      <c r="A35" s="13" t="s">
        <v>40</v>
      </c>
      <c r="B35" s="14">
        <v>1626295</v>
      </c>
      <c r="C35" s="14">
        <v>1301467</v>
      </c>
      <c r="D35" s="14">
        <v>324828</v>
      </c>
      <c r="E35" s="14">
        <v>0</v>
      </c>
      <c r="F35" s="14">
        <v>324828</v>
      </c>
      <c r="G35" s="14">
        <v>0</v>
      </c>
      <c r="H35" s="14">
        <v>0</v>
      </c>
      <c r="I35" s="14">
        <v>0</v>
      </c>
    </row>
    <row r="36" spans="1:10" x14ac:dyDescent="0.3">
      <c r="A36" s="13" t="s">
        <v>41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</row>
    <row r="37" spans="1:10" x14ac:dyDescent="0.3">
      <c r="A37" s="13" t="s">
        <v>42</v>
      </c>
      <c r="B37" s="14">
        <v>67724</v>
      </c>
      <c r="C37" s="14">
        <v>128391</v>
      </c>
      <c r="D37" s="14">
        <v>0</v>
      </c>
      <c r="E37" s="14">
        <v>60667</v>
      </c>
      <c r="F37" s="14">
        <v>0</v>
      </c>
      <c r="G37" s="14">
        <v>60667</v>
      </c>
      <c r="H37" s="14">
        <v>0</v>
      </c>
      <c r="I37" s="14">
        <v>0</v>
      </c>
    </row>
    <row r="38" spans="1:10" x14ac:dyDescent="0.3">
      <c r="A38" s="13" t="s">
        <v>43</v>
      </c>
      <c r="B38" s="14">
        <v>0</v>
      </c>
      <c r="C38" s="14">
        <v>3015000</v>
      </c>
      <c r="D38" s="14">
        <v>0</v>
      </c>
      <c r="E38" s="14">
        <v>3015000</v>
      </c>
      <c r="F38" s="14">
        <v>0</v>
      </c>
      <c r="G38" s="14">
        <v>3015000</v>
      </c>
      <c r="H38" s="14">
        <v>0</v>
      </c>
      <c r="I38" s="14">
        <v>0</v>
      </c>
    </row>
    <row r="39" spans="1:10" x14ac:dyDescent="0.3">
      <c r="A39" s="13" t="s">
        <v>44</v>
      </c>
      <c r="B39" s="14">
        <v>0</v>
      </c>
      <c r="C39" s="14">
        <v>3015000</v>
      </c>
      <c r="D39" s="14">
        <v>0</v>
      </c>
      <c r="E39" s="14">
        <v>3015000</v>
      </c>
      <c r="F39" s="14">
        <v>0</v>
      </c>
      <c r="G39" s="14">
        <v>3015000</v>
      </c>
      <c r="H39" s="14">
        <v>0</v>
      </c>
      <c r="I39" s="14">
        <v>0</v>
      </c>
    </row>
    <row r="40" spans="1:10" x14ac:dyDescent="0.3">
      <c r="A40" s="13" t="s">
        <v>45</v>
      </c>
      <c r="B40" s="14">
        <v>0</v>
      </c>
      <c r="C40" s="14">
        <v>3000000</v>
      </c>
      <c r="D40" s="14">
        <v>0</v>
      </c>
      <c r="E40" s="14">
        <v>3000000</v>
      </c>
      <c r="F40" s="14">
        <v>0</v>
      </c>
      <c r="G40" s="14">
        <v>3000000</v>
      </c>
      <c r="H40" s="14">
        <v>0</v>
      </c>
      <c r="I40" s="14">
        <v>0</v>
      </c>
    </row>
    <row r="41" spans="1:10" x14ac:dyDescent="0.3">
      <c r="A41" s="13" t="s">
        <v>46</v>
      </c>
      <c r="B41" s="14">
        <v>0</v>
      </c>
      <c r="C41" s="14">
        <v>3000000</v>
      </c>
      <c r="D41" s="14">
        <v>0</v>
      </c>
      <c r="E41" s="14">
        <v>3000000</v>
      </c>
      <c r="F41" s="14">
        <v>0</v>
      </c>
      <c r="G41" s="14">
        <v>3000000</v>
      </c>
      <c r="H41" s="14">
        <v>0</v>
      </c>
      <c r="I41" s="14">
        <v>0</v>
      </c>
      <c r="J41" s="3"/>
    </row>
    <row r="42" spans="1:10" x14ac:dyDescent="0.3">
      <c r="A42" s="13" t="s">
        <v>47</v>
      </c>
      <c r="B42" s="14">
        <v>0</v>
      </c>
      <c r="C42" s="14">
        <v>15000</v>
      </c>
      <c r="D42" s="14">
        <v>0</v>
      </c>
      <c r="E42" s="14">
        <v>15000</v>
      </c>
      <c r="F42" s="14">
        <v>0</v>
      </c>
      <c r="G42" s="14">
        <v>15000</v>
      </c>
      <c r="H42" s="14">
        <v>0</v>
      </c>
      <c r="I42" s="14">
        <v>0</v>
      </c>
    </row>
    <row r="43" spans="1:10" x14ac:dyDescent="0.3">
      <c r="A43" s="13" t="s">
        <v>48</v>
      </c>
      <c r="B43" s="14">
        <v>0</v>
      </c>
      <c r="C43" s="14">
        <v>15000</v>
      </c>
      <c r="D43" s="14">
        <v>0</v>
      </c>
      <c r="E43" s="14">
        <v>15000</v>
      </c>
      <c r="F43" s="14">
        <v>0</v>
      </c>
      <c r="G43" s="14">
        <v>15000</v>
      </c>
      <c r="H43" s="14">
        <v>0</v>
      </c>
      <c r="I43" s="14">
        <v>0</v>
      </c>
    </row>
    <row r="44" spans="1:10" x14ac:dyDescent="0.3">
      <c r="A44" s="13" t="s">
        <v>49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</row>
    <row r="45" spans="1:10" x14ac:dyDescent="0.3">
      <c r="A45" s="13" t="s">
        <v>50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</row>
    <row r="46" spans="1:10" x14ac:dyDescent="0.3">
      <c r="A46" s="13" t="s">
        <v>51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</row>
    <row r="47" spans="1:10" x14ac:dyDescent="0.3">
      <c r="A47" s="13" t="s">
        <v>52</v>
      </c>
      <c r="B47" s="14">
        <v>0</v>
      </c>
      <c r="C47" s="14">
        <v>6849821</v>
      </c>
      <c r="D47" s="14">
        <v>0</v>
      </c>
      <c r="E47" s="14">
        <v>6849821</v>
      </c>
      <c r="F47" s="14">
        <v>0</v>
      </c>
      <c r="G47" s="14">
        <v>0</v>
      </c>
      <c r="H47" s="14">
        <v>0</v>
      </c>
      <c r="I47" s="14">
        <v>6849821</v>
      </c>
    </row>
    <row r="48" spans="1:10" x14ac:dyDescent="0.3">
      <c r="A48" s="13" t="s">
        <v>53</v>
      </c>
      <c r="B48" s="14">
        <v>0</v>
      </c>
      <c r="C48" s="14">
        <v>6849821</v>
      </c>
      <c r="D48" s="14">
        <v>0</v>
      </c>
      <c r="E48" s="14">
        <v>6849821</v>
      </c>
      <c r="F48" s="14">
        <v>0</v>
      </c>
      <c r="G48" s="14">
        <v>0</v>
      </c>
      <c r="H48" s="14">
        <v>0</v>
      </c>
      <c r="I48" s="14">
        <v>6849821</v>
      </c>
    </row>
    <row r="49" spans="1:9" x14ac:dyDescent="0.3">
      <c r="A49" s="13" t="s">
        <v>54</v>
      </c>
      <c r="B49" s="14">
        <v>0</v>
      </c>
      <c r="C49" s="14">
        <v>6849821</v>
      </c>
      <c r="D49" s="14">
        <v>0</v>
      </c>
      <c r="E49" s="14">
        <v>6849821</v>
      </c>
      <c r="F49" s="14">
        <v>0</v>
      </c>
      <c r="G49" s="14">
        <v>0</v>
      </c>
      <c r="H49" s="14">
        <v>0</v>
      </c>
      <c r="I49" s="14">
        <v>6849821</v>
      </c>
    </row>
    <row r="50" spans="1:9" x14ac:dyDescent="0.3">
      <c r="A50" s="13" t="s">
        <v>55</v>
      </c>
      <c r="B50" s="14">
        <v>0</v>
      </c>
      <c r="C50" s="14">
        <v>6849821</v>
      </c>
      <c r="D50" s="14">
        <v>0</v>
      </c>
      <c r="E50" s="14">
        <v>6849821</v>
      </c>
      <c r="F50" s="14">
        <v>0</v>
      </c>
      <c r="G50" s="14">
        <v>0</v>
      </c>
      <c r="H50" s="14">
        <v>0</v>
      </c>
      <c r="I50" s="14">
        <v>6849821</v>
      </c>
    </row>
    <row r="51" spans="1:9" x14ac:dyDescent="0.3">
      <c r="A51" s="13" t="s">
        <v>56</v>
      </c>
      <c r="B51" s="14">
        <v>4275636</v>
      </c>
      <c r="C51" s="14">
        <v>0</v>
      </c>
      <c r="D51" s="14">
        <v>4275636</v>
      </c>
      <c r="E51" s="14">
        <v>0</v>
      </c>
      <c r="F51" s="14">
        <v>0</v>
      </c>
      <c r="G51" s="14">
        <v>0</v>
      </c>
      <c r="H51" s="14">
        <v>4275636</v>
      </c>
      <c r="I51" s="14">
        <v>0</v>
      </c>
    </row>
    <row r="52" spans="1:9" x14ac:dyDescent="0.3">
      <c r="A52" s="13" t="s">
        <v>57</v>
      </c>
      <c r="B52" s="14">
        <v>4275636</v>
      </c>
      <c r="C52" s="14">
        <v>0</v>
      </c>
      <c r="D52" s="14">
        <v>4275636</v>
      </c>
      <c r="E52" s="14">
        <v>0</v>
      </c>
      <c r="F52" s="14">
        <v>0</v>
      </c>
      <c r="G52" s="14">
        <v>0</v>
      </c>
      <c r="H52" s="14">
        <v>4275636</v>
      </c>
      <c r="I52" s="14">
        <v>0</v>
      </c>
    </row>
    <row r="53" spans="1:9" x14ac:dyDescent="0.3">
      <c r="A53" s="13" t="s">
        <v>58</v>
      </c>
      <c r="B53" s="14">
        <v>4275636</v>
      </c>
      <c r="C53" s="14">
        <v>0</v>
      </c>
      <c r="D53" s="14">
        <v>4275636</v>
      </c>
      <c r="E53" s="14">
        <v>0</v>
      </c>
      <c r="F53" s="14">
        <v>0</v>
      </c>
      <c r="G53" s="14">
        <v>0</v>
      </c>
      <c r="H53" s="14">
        <v>4275636</v>
      </c>
      <c r="I53" s="14">
        <v>0</v>
      </c>
    </row>
    <row r="54" spans="1:9" x14ac:dyDescent="0.3">
      <c r="A54" s="13" t="s">
        <v>59</v>
      </c>
      <c r="B54" s="14">
        <v>4275636</v>
      </c>
      <c r="C54" s="14">
        <v>0</v>
      </c>
      <c r="D54" s="14">
        <v>4275636</v>
      </c>
      <c r="E54" s="14">
        <v>0</v>
      </c>
      <c r="F54" s="14">
        <v>0</v>
      </c>
      <c r="G54" s="14">
        <v>0</v>
      </c>
      <c r="H54" s="14">
        <v>4275636</v>
      </c>
      <c r="I54" s="14">
        <v>0</v>
      </c>
    </row>
    <row r="55" spans="1:9" x14ac:dyDescent="0.3">
      <c r="A55" s="13" t="s">
        <v>60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</row>
    <row r="56" spans="1:9" x14ac:dyDescent="0.3">
      <c r="A56" s="13" t="s">
        <v>61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</row>
    <row r="57" spans="1:9" x14ac:dyDescent="0.3">
      <c r="A57" s="13" t="s">
        <v>62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</row>
    <row r="58" spans="1:9" x14ac:dyDescent="0.3">
      <c r="A58" s="13" t="s">
        <v>63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</row>
    <row r="59" spans="1:9" x14ac:dyDescent="0.3">
      <c r="A59" s="13" t="s">
        <v>64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</row>
    <row r="60" spans="1:9" x14ac:dyDescent="0.3">
      <c r="A60" s="13" t="s">
        <v>65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1" spans="1:9" x14ac:dyDescent="0.3">
      <c r="A61" s="13" t="s">
        <v>66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</row>
    <row r="62" spans="1:9" x14ac:dyDescent="0.3">
      <c r="A62" s="13" t="s">
        <v>67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</row>
    <row r="63" spans="1:9" x14ac:dyDescent="0.3">
      <c r="A63" s="13" t="s">
        <v>68</v>
      </c>
      <c r="B63" s="14">
        <v>15000</v>
      </c>
      <c r="C63" s="14">
        <v>395</v>
      </c>
      <c r="D63" s="14">
        <v>14605</v>
      </c>
      <c r="E63" s="14">
        <v>0</v>
      </c>
      <c r="F63" s="14">
        <v>0</v>
      </c>
      <c r="G63" s="14">
        <v>0</v>
      </c>
      <c r="H63" s="14">
        <v>14605</v>
      </c>
      <c r="I63" s="14">
        <v>0</v>
      </c>
    </row>
    <row r="64" spans="1:9" x14ac:dyDescent="0.3">
      <c r="A64" s="13" t="s">
        <v>69</v>
      </c>
      <c r="B64" s="14">
        <v>15000</v>
      </c>
      <c r="C64" s="14">
        <v>395</v>
      </c>
      <c r="D64" s="14">
        <v>14605</v>
      </c>
      <c r="E64" s="14">
        <v>0</v>
      </c>
      <c r="F64" s="14">
        <v>0</v>
      </c>
      <c r="G64" s="14">
        <v>0</v>
      </c>
      <c r="H64" s="14">
        <v>14605</v>
      </c>
      <c r="I64" s="14">
        <v>0</v>
      </c>
    </row>
    <row r="65" spans="1:9" x14ac:dyDescent="0.3">
      <c r="A65" s="13" t="s">
        <v>70</v>
      </c>
      <c r="B65" s="14">
        <v>15000</v>
      </c>
      <c r="C65" s="14">
        <v>395</v>
      </c>
      <c r="D65" s="14">
        <v>14605</v>
      </c>
      <c r="E65" s="14">
        <v>0</v>
      </c>
      <c r="F65" s="14">
        <v>0</v>
      </c>
      <c r="G65" s="14">
        <v>0</v>
      </c>
      <c r="H65" s="14">
        <v>14605</v>
      </c>
      <c r="I65" s="14">
        <v>0</v>
      </c>
    </row>
    <row r="66" spans="1:9" x14ac:dyDescent="0.3">
      <c r="A66" s="13" t="s">
        <v>71</v>
      </c>
      <c r="B66" s="14">
        <v>15000</v>
      </c>
      <c r="C66" s="14">
        <v>395</v>
      </c>
      <c r="D66" s="14">
        <v>14605</v>
      </c>
      <c r="E66" s="14">
        <v>0</v>
      </c>
      <c r="F66" s="14">
        <v>0</v>
      </c>
      <c r="G66" s="14">
        <v>0</v>
      </c>
      <c r="H66" s="14">
        <v>14605</v>
      </c>
      <c r="I66" s="14">
        <v>0</v>
      </c>
    </row>
    <row r="67" spans="1:9" x14ac:dyDescent="0.3">
      <c r="A67" s="13" t="s">
        <v>72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</row>
    <row r="68" spans="1:9" x14ac:dyDescent="0.3">
      <c r="A68" s="13" t="s">
        <v>73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</row>
    <row r="69" spans="1:9" x14ac:dyDescent="0.3">
      <c r="A69" s="13" t="s">
        <v>74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</row>
    <row r="70" spans="1:9" x14ac:dyDescent="0.3">
      <c r="A70" s="13" t="s">
        <v>75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</row>
    <row r="71" spans="1:9" x14ac:dyDescent="0.3">
      <c r="A71" s="15" t="s">
        <v>89</v>
      </c>
      <c r="B71" s="14">
        <v>48458858.93</v>
      </c>
      <c r="C71" s="14">
        <v>48458859</v>
      </c>
      <c r="D71" s="14">
        <v>12771699</v>
      </c>
      <c r="E71" s="14">
        <v>12771699.07</v>
      </c>
      <c r="F71" s="14">
        <v>8481458</v>
      </c>
      <c r="G71" s="14">
        <v>5921878.0700000003</v>
      </c>
      <c r="H71" s="14">
        <v>4290241</v>
      </c>
      <c r="I71" s="14">
        <v>6849821</v>
      </c>
    </row>
    <row r="72" spans="1:9" x14ac:dyDescent="0.3">
      <c r="A72" s="15" t="s">
        <v>90</v>
      </c>
      <c r="B72" s="14"/>
      <c r="C72" s="14"/>
      <c r="D72" s="14"/>
      <c r="E72" s="14"/>
      <c r="F72" s="14">
        <v>0</v>
      </c>
      <c r="G72" s="14">
        <v>2559579.9299999997</v>
      </c>
      <c r="H72" s="14">
        <v>2559580</v>
      </c>
      <c r="I72" s="14">
        <v>0</v>
      </c>
    </row>
    <row r="73" spans="1:9" x14ac:dyDescent="0.3">
      <c r="A73" s="15" t="s">
        <v>91</v>
      </c>
      <c r="B73" s="14">
        <v>48458858.93</v>
      </c>
      <c r="C73" s="14">
        <v>48458859</v>
      </c>
      <c r="D73" s="14">
        <v>12771699</v>
      </c>
      <c r="E73" s="14">
        <v>12771699.07</v>
      </c>
      <c r="F73" s="14">
        <v>8481458</v>
      </c>
      <c r="G73" s="14">
        <v>8481458</v>
      </c>
      <c r="H73" s="14">
        <v>6849821</v>
      </c>
      <c r="I73" s="14">
        <v>6849821</v>
      </c>
    </row>
    <row r="74" spans="1:9" ht="45" customHeight="1" x14ac:dyDescent="0.3">
      <c r="A74" s="106" t="s">
        <v>96</v>
      </c>
      <c r="B74" s="106"/>
      <c r="C74" s="106"/>
      <c r="D74" s="106"/>
      <c r="E74" s="106"/>
      <c r="F74" s="106"/>
      <c r="G74" s="106"/>
      <c r="H74" s="106"/>
      <c r="I74" s="106"/>
    </row>
    <row r="75" spans="1:9" ht="33.75" customHeight="1" x14ac:dyDescent="0.3">
      <c r="A75" s="18"/>
      <c r="B75" s="18"/>
      <c r="C75" s="18"/>
      <c r="D75" s="18"/>
      <c r="E75" s="18"/>
      <c r="F75" s="18"/>
      <c r="G75" s="18"/>
      <c r="H75" s="18"/>
      <c r="I75" s="18"/>
    </row>
    <row r="76" spans="1:9" x14ac:dyDescent="0.3">
      <c r="G76" s="6"/>
      <c r="H76" s="3"/>
    </row>
    <row r="77" spans="1:9" x14ac:dyDescent="0.3">
      <c r="G77" s="6"/>
      <c r="H77" s="3"/>
    </row>
    <row r="78" spans="1:9" x14ac:dyDescent="0.3">
      <c r="G78" s="6"/>
      <c r="H78" s="3"/>
    </row>
    <row r="79" spans="1:9" x14ac:dyDescent="0.3">
      <c r="G79" s="6"/>
      <c r="H79" s="3"/>
    </row>
    <row r="80" spans="1:9" x14ac:dyDescent="0.3">
      <c r="G80" s="6"/>
      <c r="H80" s="3"/>
    </row>
    <row r="81" spans="1:8" x14ac:dyDescent="0.3">
      <c r="G81" s="6"/>
    </row>
    <row r="82" spans="1:8" x14ac:dyDescent="0.3">
      <c r="A82" t="s">
        <v>97</v>
      </c>
      <c r="E82" s="98" t="s">
        <v>98</v>
      </c>
      <c r="F82" s="98"/>
      <c r="G82" s="6"/>
    </row>
    <row r="83" spans="1:8" ht="15.6" x14ac:dyDescent="0.3">
      <c r="B83" s="107" t="s">
        <v>99</v>
      </c>
      <c r="C83" s="107"/>
      <c r="G83" s="107"/>
      <c r="H83" s="107"/>
    </row>
    <row r="84" spans="1:8" x14ac:dyDescent="0.3">
      <c r="B84" s="108" t="s">
        <v>100</v>
      </c>
      <c r="C84" s="108"/>
      <c r="G84" s="6"/>
    </row>
    <row r="85" spans="1:8" x14ac:dyDescent="0.3">
      <c r="G85" s="6"/>
    </row>
    <row r="86" spans="1:8" x14ac:dyDescent="0.3">
      <c r="G86" s="6"/>
    </row>
    <row r="87" spans="1:8" x14ac:dyDescent="0.3">
      <c r="G87" s="6"/>
    </row>
    <row r="88" spans="1:8" x14ac:dyDescent="0.3">
      <c r="G88" s="6"/>
    </row>
    <row r="89" spans="1:8" x14ac:dyDescent="0.3">
      <c r="G89" s="6"/>
    </row>
    <row r="90" spans="1:8" x14ac:dyDescent="0.3">
      <c r="G90" s="6"/>
    </row>
    <row r="91" spans="1:8" x14ac:dyDescent="0.3">
      <c r="G91" s="6"/>
    </row>
    <row r="92" spans="1:8" x14ac:dyDescent="0.3">
      <c r="G92" s="6"/>
    </row>
    <row r="93" spans="1:8" x14ac:dyDescent="0.3">
      <c r="G93" s="6"/>
    </row>
    <row r="94" spans="1:8" x14ac:dyDescent="0.3">
      <c r="G94" s="6"/>
      <c r="H94" s="5"/>
    </row>
    <row r="95" spans="1:8" x14ac:dyDescent="0.3">
      <c r="G95" s="6"/>
      <c r="H95" s="6"/>
    </row>
    <row r="96" spans="1:8" x14ac:dyDescent="0.3">
      <c r="H96" s="6"/>
    </row>
  </sheetData>
  <mergeCells count="12">
    <mergeCell ref="A74:I74"/>
    <mergeCell ref="E82:F82"/>
    <mergeCell ref="B83:C83"/>
    <mergeCell ref="B84:C84"/>
    <mergeCell ref="G83:H83"/>
    <mergeCell ref="B12:C12"/>
    <mergeCell ref="D12:E12"/>
    <mergeCell ref="F12:G12"/>
    <mergeCell ref="H12:I12"/>
    <mergeCell ref="A8:I8"/>
    <mergeCell ref="A9:I9"/>
    <mergeCell ref="A10:I10"/>
  </mergeCells>
  <pageMargins left="0.23622047244094491" right="0.23622047244094491" top="0.74803149606299213" bottom="0.74803149606299213" header="0.31496062992125984" footer="0.31496062992125984"/>
  <pageSetup scale="8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1"/>
  <sheetViews>
    <sheetView zoomScale="80" zoomScaleNormal="80" workbookViewId="0">
      <pane ySplit="2" topLeftCell="A51" activePane="bottomLeft" state="frozen"/>
      <selection pane="bottomLeft" activeCell="E71" sqref="E71"/>
    </sheetView>
  </sheetViews>
  <sheetFormatPr defaultColWidth="10.88671875" defaultRowHeight="14.4" x14ac:dyDescent="0.3"/>
  <cols>
    <col min="2" max="2" width="11.5546875" bestFit="1" customWidth="1"/>
    <col min="4" max="4" width="44.5546875" bestFit="1" customWidth="1"/>
    <col min="5" max="5" width="19.88671875" style="2" customWidth="1"/>
    <col min="6" max="7" width="25.5546875" style="2" customWidth="1"/>
    <col min="8" max="8" width="46.44140625" customWidth="1"/>
  </cols>
  <sheetData>
    <row r="1" spans="1:8" x14ac:dyDescent="0.3">
      <c r="E1" s="2">
        <f>SUM(E3:E210)</f>
        <v>335471600</v>
      </c>
      <c r="F1" s="2">
        <f>SUM(F3:F210)</f>
        <v>335471600</v>
      </c>
      <c r="G1" s="2">
        <f>+E1-F1</f>
        <v>0</v>
      </c>
      <c r="H1" s="4"/>
    </row>
    <row r="2" spans="1:8" x14ac:dyDescent="0.3">
      <c r="A2" s="64" t="s">
        <v>14</v>
      </c>
      <c r="B2" s="64" t="s">
        <v>8</v>
      </c>
      <c r="C2" s="64" t="s">
        <v>9</v>
      </c>
      <c r="D2" s="64" t="s">
        <v>13</v>
      </c>
      <c r="E2" s="65" t="s">
        <v>10</v>
      </c>
      <c r="F2" s="65" t="s">
        <v>11</v>
      </c>
      <c r="G2" s="65" t="s">
        <v>15</v>
      </c>
      <c r="H2" s="64" t="s">
        <v>12</v>
      </c>
    </row>
    <row r="3" spans="1:8" x14ac:dyDescent="0.3">
      <c r="A3" s="7"/>
      <c r="B3" s="8">
        <v>44105</v>
      </c>
      <c r="C3" s="7">
        <v>210305</v>
      </c>
      <c r="D3" s="10" t="str">
        <f>VLOOKUP(C3,'Plan de cuentas'!$B$2:$C$73,2,0)</f>
        <v>Leyes Sociales por Pagar</v>
      </c>
      <c r="E3" s="9">
        <v>0</v>
      </c>
      <c r="F3" s="9">
        <v>643785</v>
      </c>
      <c r="G3" s="9">
        <f>+E3-F3</f>
        <v>-643785</v>
      </c>
      <c r="H3" s="7" t="s">
        <v>463</v>
      </c>
    </row>
    <row r="4" spans="1:8" x14ac:dyDescent="0.3">
      <c r="A4" s="7"/>
      <c r="B4" s="8">
        <v>44105</v>
      </c>
      <c r="C4" s="7">
        <v>210401</v>
      </c>
      <c r="D4" s="10" t="str">
        <f>VLOOKUP(C4,'Plan de cuentas'!$B$2:$C$73,2,0)</f>
        <v>Proveedores Nacionales</v>
      </c>
      <c r="E4" s="9">
        <v>0</v>
      </c>
      <c r="F4" s="9">
        <v>359592</v>
      </c>
      <c r="G4" s="9">
        <f t="shared" ref="G4:G75" si="0">+E4-F4</f>
        <v>-359592</v>
      </c>
      <c r="H4" s="7" t="s">
        <v>463</v>
      </c>
    </row>
    <row r="5" spans="1:8" x14ac:dyDescent="0.3">
      <c r="A5" s="7"/>
      <c r="B5" s="8">
        <v>44105</v>
      </c>
      <c r="C5" s="7">
        <v>210704</v>
      </c>
      <c r="D5" s="10" t="str">
        <f>VLOOKUP(C5,'Plan de cuentas'!$B$2:$C$73,2,0)</f>
        <v>Impuesto Mensual por Pagar</v>
      </c>
      <c r="E5" s="9">
        <v>0</v>
      </c>
      <c r="F5" s="9">
        <v>480454</v>
      </c>
      <c r="G5" s="9">
        <f t="shared" si="0"/>
        <v>-480454</v>
      </c>
      <c r="H5" s="7" t="s">
        <v>463</v>
      </c>
    </row>
    <row r="6" spans="1:8" x14ac:dyDescent="0.3">
      <c r="A6" s="7"/>
      <c r="B6" s="8">
        <v>44105</v>
      </c>
      <c r="C6" s="7">
        <v>230301</v>
      </c>
      <c r="D6" s="10" t="str">
        <f>VLOOKUP(C6,'Plan de cuentas'!$B$2:$C$73,2,0)</f>
        <v>Ganancia (perdida) acumulada</v>
      </c>
      <c r="E6" s="9">
        <v>0</v>
      </c>
      <c r="F6" s="9">
        <v>3585939</v>
      </c>
      <c r="G6" s="9">
        <f t="shared" si="0"/>
        <v>-3585939</v>
      </c>
      <c r="H6" s="7" t="s">
        <v>463</v>
      </c>
    </row>
    <row r="7" spans="1:8" x14ac:dyDescent="0.3">
      <c r="A7" s="7"/>
      <c r="B7" s="8">
        <v>44105</v>
      </c>
      <c r="C7" s="7">
        <v>230301</v>
      </c>
      <c r="D7" s="10" t="str">
        <f>VLOOKUP(C7,'Plan de cuentas'!$B$2:$C$73,2,0)</f>
        <v>Ganancia (perdida) acumulada</v>
      </c>
      <c r="E7" s="9">
        <v>5069770</v>
      </c>
      <c r="F7" s="9">
        <v>0</v>
      </c>
      <c r="G7" s="9">
        <f t="shared" si="0"/>
        <v>5069770</v>
      </c>
      <c r="H7" s="7" t="s">
        <v>463</v>
      </c>
    </row>
    <row r="8" spans="1:8" x14ac:dyDescent="0.3">
      <c r="A8" s="7"/>
      <c r="B8" s="8">
        <v>44105</v>
      </c>
      <c r="C8" s="7">
        <v>0</v>
      </c>
      <c r="D8" s="10" t="e">
        <f>VLOOKUP(C8,'Plan de cuentas'!$B$2:$C$73,2,0)</f>
        <v>#N/A</v>
      </c>
      <c r="E8" s="9">
        <v>0</v>
      </c>
      <c r="F8" s="9">
        <v>0</v>
      </c>
      <c r="G8" s="9">
        <f t="shared" si="0"/>
        <v>0</v>
      </c>
      <c r="H8" s="7"/>
    </row>
    <row r="9" spans="1:8" x14ac:dyDescent="0.3">
      <c r="A9" s="7"/>
      <c r="B9" s="8">
        <v>44105</v>
      </c>
      <c r="C9" s="7">
        <v>420101</v>
      </c>
      <c r="D9" s="10" t="str">
        <f>VLOOKUP(C9,'Plan de cuentas'!$B$2:$C$73,2,0)</f>
        <v>Remuneraciones</v>
      </c>
      <c r="E9" s="9">
        <v>32313660</v>
      </c>
      <c r="F9" s="9">
        <v>0</v>
      </c>
      <c r="G9" s="9">
        <f t="shared" si="0"/>
        <v>32313660</v>
      </c>
      <c r="H9" s="10" t="s">
        <v>464</v>
      </c>
    </row>
    <row r="10" spans="1:8" x14ac:dyDescent="0.3">
      <c r="A10" s="7"/>
      <c r="B10" s="8">
        <v>44105</v>
      </c>
      <c r="C10" s="7">
        <v>420108</v>
      </c>
      <c r="D10" s="10" t="str">
        <f>VLOOKUP(C10,'Plan de cuentas'!$B$2:$C$73,2,0)</f>
        <v>Aportes Patronales</v>
      </c>
      <c r="E10" s="9">
        <v>1743611</v>
      </c>
      <c r="F10" s="9">
        <v>0</v>
      </c>
      <c r="G10" s="9">
        <f t="shared" si="0"/>
        <v>1743611</v>
      </c>
      <c r="H10" s="10" t="s">
        <v>464</v>
      </c>
    </row>
    <row r="11" spans="1:8" x14ac:dyDescent="0.3">
      <c r="A11" s="7"/>
      <c r="B11" s="8">
        <v>44105</v>
      </c>
      <c r="C11" s="7">
        <v>210305</v>
      </c>
      <c r="D11" s="10" t="str">
        <f>VLOOKUP(C11,'Plan de cuentas'!$B$2:$C$73,2,0)</f>
        <v>Leyes Sociales por Pagar</v>
      </c>
      <c r="E11" s="9">
        <v>0</v>
      </c>
      <c r="F11" s="9">
        <v>7722442</v>
      </c>
      <c r="G11" s="9">
        <f t="shared" si="0"/>
        <v>-7722442</v>
      </c>
      <c r="H11" s="10" t="s">
        <v>464</v>
      </c>
    </row>
    <row r="12" spans="1:8" x14ac:dyDescent="0.3">
      <c r="A12" s="7"/>
      <c r="B12" s="8">
        <v>44105</v>
      </c>
      <c r="C12" s="7">
        <v>210703</v>
      </c>
      <c r="D12" s="10" t="str">
        <f>VLOOKUP(C12,'Plan de cuentas'!$B$2:$C$73,2,0)</f>
        <v>Impuesto Unico</v>
      </c>
      <c r="E12" s="9">
        <v>0</v>
      </c>
      <c r="F12" s="9">
        <v>385024</v>
      </c>
      <c r="G12" s="9">
        <f t="shared" si="0"/>
        <v>-385024</v>
      </c>
      <c r="H12" s="10" t="s">
        <v>464</v>
      </c>
    </row>
    <row r="13" spans="1:8" x14ac:dyDescent="0.3">
      <c r="A13" s="7"/>
      <c r="B13" s="8">
        <v>0</v>
      </c>
      <c r="C13" s="7">
        <v>210301</v>
      </c>
      <c r="D13" s="10" t="str">
        <f>VLOOKUP(C13,'Plan de cuentas'!$B$2:$C$73,2,0)</f>
        <v>Remuneraciones por Pagar</v>
      </c>
      <c r="E13" s="9">
        <v>0</v>
      </c>
      <c r="F13" s="9">
        <v>25949805</v>
      </c>
      <c r="G13" s="9">
        <f t="shared" si="0"/>
        <v>-25949805</v>
      </c>
      <c r="H13" s="10" t="s">
        <v>464</v>
      </c>
    </row>
    <row r="14" spans="1:8" x14ac:dyDescent="0.3">
      <c r="A14" s="7"/>
      <c r="B14" s="8">
        <v>0</v>
      </c>
      <c r="C14" s="7">
        <v>0</v>
      </c>
      <c r="D14" s="10" t="e">
        <f>VLOOKUP(C14,'Plan de cuentas'!$B$2:$C$73,2,0)</f>
        <v>#N/A</v>
      </c>
      <c r="E14" s="9">
        <v>0</v>
      </c>
      <c r="F14" s="9">
        <v>0</v>
      </c>
      <c r="G14" s="9">
        <f t="shared" si="0"/>
        <v>0</v>
      </c>
      <c r="H14" s="7"/>
    </row>
    <row r="15" spans="1:8" x14ac:dyDescent="0.3">
      <c r="A15" s="7"/>
      <c r="B15" s="8">
        <v>0</v>
      </c>
      <c r="C15" s="7">
        <v>310101</v>
      </c>
      <c r="D15" s="10" t="str">
        <f>VLOOKUP(C15,'Plan de cuentas'!$B$2:$C$73,2,0)</f>
        <v>Ingresos por Convenio MINCAP</v>
      </c>
      <c r="E15" s="9">
        <v>0</v>
      </c>
      <c r="F15" s="9">
        <v>89996681</v>
      </c>
      <c r="G15" s="9">
        <f t="shared" si="0"/>
        <v>-89996681</v>
      </c>
      <c r="H15" s="10" t="s">
        <v>466</v>
      </c>
    </row>
    <row r="16" spans="1:8" x14ac:dyDescent="0.3">
      <c r="A16" s="7"/>
      <c r="B16" s="8">
        <v>0</v>
      </c>
      <c r="C16" s="7">
        <v>110101</v>
      </c>
      <c r="D16" s="10" t="str">
        <f>VLOOKUP(C16,'Plan de cuentas'!$B$2:$C$73,2,0)</f>
        <v>Caja</v>
      </c>
      <c r="E16" s="9">
        <v>89996681</v>
      </c>
      <c r="F16" s="9">
        <v>0</v>
      </c>
      <c r="G16" s="9">
        <f t="shared" si="0"/>
        <v>89996681</v>
      </c>
      <c r="H16" s="10" t="s">
        <v>466</v>
      </c>
    </row>
    <row r="17" spans="1:8" x14ac:dyDescent="0.3">
      <c r="A17" s="7"/>
      <c r="B17" s="8">
        <v>0</v>
      </c>
      <c r="C17" s="7">
        <v>0</v>
      </c>
      <c r="D17" s="10" t="e">
        <f>VLOOKUP(C17,'Plan de cuentas'!$B$2:$C$73,2,0)</f>
        <v>#N/A</v>
      </c>
      <c r="E17" s="9">
        <v>0</v>
      </c>
      <c r="F17" s="9">
        <v>0</v>
      </c>
      <c r="G17" s="9">
        <f t="shared" si="0"/>
        <v>0</v>
      </c>
      <c r="H17" s="7"/>
    </row>
    <row r="18" spans="1:8" x14ac:dyDescent="0.3">
      <c r="A18" s="7"/>
      <c r="B18" s="8">
        <v>0</v>
      </c>
      <c r="C18" s="7">
        <v>310101</v>
      </c>
      <c r="D18" s="10" t="str">
        <f>VLOOKUP(C18,'Plan de cuentas'!$B$2:$C$73,2,0)</f>
        <v>Ingresos por Convenio MINCAP</v>
      </c>
      <c r="E18" s="9">
        <v>0</v>
      </c>
      <c r="F18" s="9">
        <v>4500000</v>
      </c>
      <c r="G18" s="9">
        <f t="shared" si="0"/>
        <v>-4500000</v>
      </c>
      <c r="H18" s="10" t="s">
        <v>465</v>
      </c>
    </row>
    <row r="19" spans="1:8" x14ac:dyDescent="0.3">
      <c r="A19" s="7"/>
      <c r="B19" s="8">
        <v>0</v>
      </c>
      <c r="C19" s="7">
        <v>110101</v>
      </c>
      <c r="D19" s="10" t="str">
        <f>VLOOKUP(C19,'Plan de cuentas'!$B$2:$C$73,2,0)</f>
        <v>Caja</v>
      </c>
      <c r="E19" s="9">
        <v>4500000</v>
      </c>
      <c r="F19" s="9">
        <v>0</v>
      </c>
      <c r="G19" s="9">
        <f t="shared" si="0"/>
        <v>4500000</v>
      </c>
      <c r="H19" s="10" t="s">
        <v>465</v>
      </c>
    </row>
    <row r="20" spans="1:8" x14ac:dyDescent="0.3">
      <c r="A20" s="7"/>
      <c r="B20" s="8">
        <v>0</v>
      </c>
      <c r="C20" s="7">
        <v>0</v>
      </c>
      <c r="D20" s="10" t="e">
        <f>VLOOKUP(C20,'Plan de cuentas'!$B$2:$C$73,2,0)</f>
        <v>#N/A</v>
      </c>
      <c r="E20" s="9">
        <v>0</v>
      </c>
      <c r="F20" s="9">
        <v>0</v>
      </c>
      <c r="G20" s="9">
        <f t="shared" si="0"/>
        <v>0</v>
      </c>
      <c r="H20" s="7"/>
    </row>
    <row r="21" spans="1:8" x14ac:dyDescent="0.3">
      <c r="A21" s="7"/>
      <c r="B21" s="8">
        <v>0</v>
      </c>
      <c r="C21" s="7">
        <v>510202</v>
      </c>
      <c r="D21" s="10" t="str">
        <f>VLOOKUP(C21,'Plan de cuentas'!$B$2:$C$73,2,0)</f>
        <v>Asesorias Legales</v>
      </c>
      <c r="E21" s="9">
        <v>2711868</v>
      </c>
      <c r="F21" s="9">
        <v>0</v>
      </c>
      <c r="G21" s="9">
        <f t="shared" si="0"/>
        <v>2711868</v>
      </c>
      <c r="H21" s="7" t="s">
        <v>469</v>
      </c>
    </row>
    <row r="22" spans="1:8" x14ac:dyDescent="0.3">
      <c r="A22" s="7"/>
      <c r="B22" s="8">
        <v>0</v>
      </c>
      <c r="C22" s="7">
        <v>410101</v>
      </c>
      <c r="D22" s="10" t="str">
        <f>VLOOKUP(C22,'Plan de cuentas'!$B$2:$C$73,2,0)</f>
        <v>Costo de produccion de eventos</v>
      </c>
      <c r="E22" s="9">
        <v>18693245</v>
      </c>
      <c r="F22" s="9">
        <v>0</v>
      </c>
      <c r="G22" s="9">
        <f t="shared" si="0"/>
        <v>18693245</v>
      </c>
      <c r="H22" s="7" t="s">
        <v>467</v>
      </c>
    </row>
    <row r="23" spans="1:8" s="25" customFormat="1" x14ac:dyDescent="0.3">
      <c r="A23" s="7"/>
      <c r="B23" s="8">
        <v>0</v>
      </c>
      <c r="C23" s="7">
        <v>510204</v>
      </c>
      <c r="D23" s="10" t="str">
        <f>VLOOKUP(C23,'Plan de cuentas'!$B$2:$C$73,2,0)</f>
        <v>Asesorias de apoyo al giro</v>
      </c>
      <c r="E23" s="9">
        <v>5593225</v>
      </c>
      <c r="F23" s="9">
        <v>0</v>
      </c>
      <c r="G23" s="9">
        <f t="shared" si="0"/>
        <v>5593225</v>
      </c>
      <c r="H23" s="7" t="s">
        <v>470</v>
      </c>
    </row>
    <row r="24" spans="1:8" x14ac:dyDescent="0.3">
      <c r="A24" s="7"/>
      <c r="B24" s="8">
        <v>0</v>
      </c>
      <c r="C24" s="7">
        <v>510204</v>
      </c>
      <c r="D24" s="10" t="str">
        <f>VLOOKUP(C24,'Plan de cuentas'!$B$2:$C$73,2,0)</f>
        <v>Asesorias de apoyo al giro</v>
      </c>
      <c r="E24" s="9">
        <v>3728813</v>
      </c>
      <c r="F24" s="9">
        <v>0</v>
      </c>
      <c r="G24" s="9">
        <f t="shared" si="0"/>
        <v>3728813</v>
      </c>
      <c r="H24" s="7" t="s">
        <v>471</v>
      </c>
    </row>
    <row r="25" spans="1:8" x14ac:dyDescent="0.3">
      <c r="A25" s="7"/>
      <c r="B25" s="8">
        <v>0</v>
      </c>
      <c r="C25" s="7">
        <v>410101</v>
      </c>
      <c r="D25" s="10" t="str">
        <f>VLOOKUP(C25,'Plan de cuentas'!$B$2:$C$73,2,0)</f>
        <v>Costo de produccion de eventos</v>
      </c>
      <c r="E25" s="9">
        <v>112994</v>
      </c>
      <c r="F25" s="9">
        <v>0</v>
      </c>
      <c r="G25" s="9">
        <f t="shared" si="0"/>
        <v>112994</v>
      </c>
      <c r="H25" s="7" t="s">
        <v>475</v>
      </c>
    </row>
    <row r="26" spans="1:8" x14ac:dyDescent="0.3">
      <c r="A26" s="7"/>
      <c r="B26" s="8">
        <v>0</v>
      </c>
      <c r="C26" s="7">
        <v>410101</v>
      </c>
      <c r="D26" s="10" t="str">
        <f>VLOOKUP(C26,'Plan de cuentas'!$B$2:$C$73,2,0)</f>
        <v>Costo de produccion de eventos</v>
      </c>
      <c r="E26" s="9">
        <v>3389831</v>
      </c>
      <c r="F26" s="9">
        <v>0</v>
      </c>
      <c r="G26" s="9">
        <f t="shared" si="0"/>
        <v>3389831</v>
      </c>
      <c r="H26" s="7" t="s">
        <v>472</v>
      </c>
    </row>
    <row r="27" spans="1:8" x14ac:dyDescent="0.3">
      <c r="A27" s="7"/>
      <c r="B27" s="8">
        <v>0</v>
      </c>
      <c r="C27" s="7">
        <v>710102</v>
      </c>
      <c r="D27" s="10" t="str">
        <f>VLOOKUP(C27,'Plan de cuentas'!$B$2:$C$73,2,0)</f>
        <v>Otros Egresos</v>
      </c>
      <c r="E27" s="9">
        <v>25000</v>
      </c>
      <c r="F27" s="9">
        <v>0</v>
      </c>
      <c r="G27" s="9">
        <f t="shared" si="0"/>
        <v>25000</v>
      </c>
      <c r="H27" s="7" t="s">
        <v>474</v>
      </c>
    </row>
    <row r="28" spans="1:8" x14ac:dyDescent="0.3">
      <c r="A28" s="7"/>
      <c r="B28" s="8">
        <v>0</v>
      </c>
      <c r="C28" s="7">
        <v>410101</v>
      </c>
      <c r="D28" s="10" t="str">
        <f>VLOOKUP(C28,'Plan de cuentas'!$B$2:$C$73,2,0)</f>
        <v>Costo de produccion de eventos</v>
      </c>
      <c r="E28" s="9">
        <v>11121469</v>
      </c>
      <c r="F28" s="9">
        <v>0</v>
      </c>
      <c r="G28" s="9">
        <f t="shared" si="0"/>
        <v>11121469</v>
      </c>
      <c r="H28" s="7" t="s">
        <v>473</v>
      </c>
    </row>
    <row r="29" spans="1:8" x14ac:dyDescent="0.3">
      <c r="A29" s="7"/>
      <c r="B29" s="8">
        <v>0</v>
      </c>
      <c r="C29" s="7">
        <v>410101</v>
      </c>
      <c r="D29" s="10" t="str">
        <f>VLOOKUP(C29,'Plan de cuentas'!$B$2:$C$73,2,0)</f>
        <v>Costo de produccion de eventos</v>
      </c>
      <c r="E29" s="9">
        <v>254237</v>
      </c>
      <c r="F29" s="9">
        <v>0</v>
      </c>
      <c r="G29" s="9">
        <f t="shared" si="0"/>
        <v>254237</v>
      </c>
      <c r="H29" s="7" t="s">
        <v>476</v>
      </c>
    </row>
    <row r="30" spans="1:8" x14ac:dyDescent="0.3">
      <c r="A30" s="7"/>
      <c r="B30" s="8">
        <v>0</v>
      </c>
      <c r="C30" s="7">
        <v>510203</v>
      </c>
      <c r="D30" s="10" t="str">
        <f>VLOOKUP(C30,'Plan de cuentas'!$B$2:$C$73,2,0)</f>
        <v>Servicios informaticos</v>
      </c>
      <c r="E30" s="9">
        <v>135593</v>
      </c>
      <c r="F30" s="9">
        <v>0</v>
      </c>
      <c r="G30" s="9">
        <f t="shared" si="0"/>
        <v>135593</v>
      </c>
      <c r="H30" s="7" t="s">
        <v>468</v>
      </c>
    </row>
    <row r="31" spans="1:8" x14ac:dyDescent="0.3">
      <c r="A31" s="7"/>
      <c r="B31" s="8">
        <v>0</v>
      </c>
      <c r="C31" s="7">
        <v>210702</v>
      </c>
      <c r="D31" s="10" t="str">
        <f>VLOOKUP(C31,'Plan de cuentas'!$B$2:$C$73,2,0)</f>
        <v>Retención de Segunda Categoría</v>
      </c>
      <c r="E31" s="9">
        <v>0</v>
      </c>
      <c r="F31" s="9">
        <v>5569908</v>
      </c>
      <c r="G31" s="9">
        <f t="shared" si="0"/>
        <v>-5569908</v>
      </c>
      <c r="H31" s="7" t="s">
        <v>497</v>
      </c>
    </row>
    <row r="32" spans="1:8" x14ac:dyDescent="0.3">
      <c r="A32" s="7"/>
      <c r="B32" s="8">
        <v>0</v>
      </c>
      <c r="C32" s="7">
        <v>210302</v>
      </c>
      <c r="D32" s="10" t="str">
        <f>VLOOKUP(C32,'Plan de cuentas'!$B$2:$C$73,2,0)</f>
        <v>Honorarios por Pagar</v>
      </c>
      <c r="E32" s="9">
        <v>0</v>
      </c>
      <c r="F32" s="9">
        <v>40196367</v>
      </c>
      <c r="G32" s="9">
        <f t="shared" si="0"/>
        <v>-40196367</v>
      </c>
      <c r="H32" s="7" t="s">
        <v>498</v>
      </c>
    </row>
    <row r="33" spans="1:9" x14ac:dyDescent="0.3">
      <c r="A33" s="7"/>
      <c r="B33" s="8">
        <v>0</v>
      </c>
      <c r="C33" s="7">
        <v>0</v>
      </c>
      <c r="D33" s="10" t="e">
        <f>VLOOKUP(C33,'Plan de cuentas'!$B$2:$C$73,2,0)</f>
        <v>#N/A</v>
      </c>
      <c r="E33" s="9">
        <v>0</v>
      </c>
      <c r="F33" s="9">
        <v>0</v>
      </c>
      <c r="G33" s="9">
        <f t="shared" si="0"/>
        <v>0</v>
      </c>
      <c r="H33" s="7"/>
    </row>
    <row r="34" spans="1:9" x14ac:dyDescent="0.3">
      <c r="A34" s="7"/>
      <c r="B34" s="8">
        <v>0</v>
      </c>
      <c r="C34" s="7">
        <v>410101</v>
      </c>
      <c r="D34" s="10" t="str">
        <f>VLOOKUP(C34,'Plan de cuentas'!$B$2:$C$73,2,0)</f>
        <v>Costo de produccion de eventos</v>
      </c>
      <c r="E34" s="9">
        <v>109244</v>
      </c>
      <c r="F34" s="9">
        <v>0</v>
      </c>
      <c r="G34" s="9">
        <f t="shared" si="0"/>
        <v>109244</v>
      </c>
      <c r="H34" s="7" t="s">
        <v>488</v>
      </c>
    </row>
    <row r="35" spans="1:9" x14ac:dyDescent="0.3">
      <c r="A35" s="7"/>
      <c r="B35" s="8">
        <v>0</v>
      </c>
      <c r="C35" s="7">
        <v>410101</v>
      </c>
      <c r="D35" s="10" t="str">
        <f>VLOOKUP(C35,'Plan de cuentas'!$B$2:$C$73,2,0)</f>
        <v>Costo de produccion de eventos</v>
      </c>
      <c r="E35" s="9">
        <v>3288115</v>
      </c>
      <c r="F35" s="9">
        <v>0</v>
      </c>
      <c r="G35" s="9">
        <f t="shared" si="0"/>
        <v>3288115</v>
      </c>
      <c r="H35" s="7" t="s">
        <v>479</v>
      </c>
    </row>
    <row r="36" spans="1:9" x14ac:dyDescent="0.3">
      <c r="A36" s="10"/>
      <c r="B36" s="8">
        <v>0</v>
      </c>
      <c r="C36" s="7">
        <v>410101</v>
      </c>
      <c r="D36" s="10" t="str">
        <f>VLOOKUP(C36,'Plan de cuentas'!$B$2:$C$73,2,0)</f>
        <v>Costo de produccion de eventos</v>
      </c>
      <c r="E36" s="9">
        <v>715710</v>
      </c>
      <c r="F36" s="9">
        <v>0</v>
      </c>
      <c r="G36" s="9">
        <f t="shared" si="0"/>
        <v>715710</v>
      </c>
      <c r="H36" s="7" t="s">
        <v>480</v>
      </c>
    </row>
    <row r="37" spans="1:9" x14ac:dyDescent="0.3">
      <c r="A37" s="10"/>
      <c r="B37" s="8">
        <v>0</v>
      </c>
      <c r="C37" s="7">
        <v>410101</v>
      </c>
      <c r="D37" s="10" t="str">
        <f>VLOOKUP(C37,'Plan de cuentas'!$B$2:$C$73,2,0)</f>
        <v>Costo de produccion de eventos</v>
      </c>
      <c r="E37" s="9">
        <v>3184572</v>
      </c>
      <c r="F37" s="9">
        <v>0</v>
      </c>
      <c r="G37" s="9">
        <f t="shared" si="0"/>
        <v>3184572</v>
      </c>
      <c r="H37" s="7" t="s">
        <v>478</v>
      </c>
      <c r="I37" s="6"/>
    </row>
    <row r="38" spans="1:9" x14ac:dyDescent="0.3">
      <c r="A38" s="10"/>
      <c r="B38" s="8">
        <v>0</v>
      </c>
      <c r="C38" s="7">
        <v>410101</v>
      </c>
      <c r="D38" s="10" t="str">
        <f>VLOOKUP(C38,'Plan de cuentas'!$B$2:$C$73,2,0)</f>
        <v>Costo de produccion de eventos</v>
      </c>
      <c r="E38" s="9">
        <v>1560000</v>
      </c>
      <c r="F38" s="9">
        <v>0</v>
      </c>
      <c r="G38" s="9">
        <f t="shared" si="0"/>
        <v>1560000</v>
      </c>
      <c r="H38" s="7" t="s">
        <v>487</v>
      </c>
    </row>
    <row r="39" spans="1:9" x14ac:dyDescent="0.3">
      <c r="A39" s="10"/>
      <c r="B39" s="8">
        <v>0</v>
      </c>
      <c r="C39" s="7">
        <v>510107</v>
      </c>
      <c r="D39" s="10" t="str">
        <f>VLOOKUP(C39,'Plan de cuentas'!$B$2:$C$73,2,0)</f>
        <v>Papeleria e insumos de oficina</v>
      </c>
      <c r="E39" s="9">
        <v>8277</v>
      </c>
      <c r="F39" s="9">
        <v>0</v>
      </c>
      <c r="G39" s="9">
        <f t="shared" si="0"/>
        <v>8277</v>
      </c>
      <c r="H39" s="7" t="s">
        <v>486</v>
      </c>
    </row>
    <row r="40" spans="1:9" x14ac:dyDescent="0.3">
      <c r="A40" s="10"/>
      <c r="B40" s="8">
        <v>0</v>
      </c>
      <c r="C40" s="7">
        <v>510103</v>
      </c>
      <c r="D40" s="10" t="str">
        <f>VLOOKUP(C40,'Plan de cuentas'!$B$2:$C$73,2,0)</f>
        <v>Gastos de promocion y difusion</v>
      </c>
      <c r="E40" s="9">
        <v>3942848</v>
      </c>
      <c r="F40" s="9">
        <v>0</v>
      </c>
      <c r="G40" s="9">
        <f t="shared" si="0"/>
        <v>3942848</v>
      </c>
      <c r="H40" s="7" t="s">
        <v>481</v>
      </c>
    </row>
    <row r="41" spans="1:9" s="26" customFormat="1" x14ac:dyDescent="0.3">
      <c r="A41" s="10"/>
      <c r="B41" s="8">
        <v>0</v>
      </c>
      <c r="C41" s="7">
        <v>510103</v>
      </c>
      <c r="D41" s="10" t="str">
        <f>VLOOKUP(C41,'Plan de cuentas'!$B$2:$C$73,2,0)</f>
        <v>Gastos de promocion y difusion</v>
      </c>
      <c r="E41" s="9">
        <v>145160</v>
      </c>
      <c r="F41" s="9">
        <v>0</v>
      </c>
      <c r="G41" s="9">
        <f t="shared" si="0"/>
        <v>145160</v>
      </c>
      <c r="H41" s="7" t="s">
        <v>482</v>
      </c>
    </row>
    <row r="42" spans="1:9" x14ac:dyDescent="0.3">
      <c r="A42" s="7"/>
      <c r="B42" s="8">
        <v>0</v>
      </c>
      <c r="C42" s="7">
        <v>510301</v>
      </c>
      <c r="D42" s="10" t="str">
        <f>VLOOKUP(C42,'Plan de cuentas'!$B$2:$C$73,2,0)</f>
        <v>Servicios contables</v>
      </c>
      <c r="E42" s="9">
        <v>1225000</v>
      </c>
      <c r="F42" s="9">
        <v>0</v>
      </c>
      <c r="G42" s="9">
        <f t="shared" si="0"/>
        <v>1225000</v>
      </c>
      <c r="H42" s="7" t="s">
        <v>484</v>
      </c>
    </row>
    <row r="43" spans="1:9" x14ac:dyDescent="0.3">
      <c r="A43" s="10"/>
      <c r="B43" s="8">
        <v>0</v>
      </c>
      <c r="C43" s="7">
        <v>510203</v>
      </c>
      <c r="D43" s="10" t="str">
        <f>VLOOKUP(C43,'Plan de cuentas'!$B$2:$C$73,2,0)</f>
        <v>Servicios informaticos</v>
      </c>
      <c r="E43" s="9">
        <v>1501425</v>
      </c>
      <c r="F43" s="9">
        <v>0</v>
      </c>
      <c r="G43" s="9">
        <f t="shared" si="0"/>
        <v>1501425</v>
      </c>
      <c r="H43" s="7" t="s">
        <v>146</v>
      </c>
    </row>
    <row r="44" spans="1:9" x14ac:dyDescent="0.3">
      <c r="A44" s="10"/>
      <c r="B44" s="8">
        <v>0</v>
      </c>
      <c r="C44" s="7">
        <v>510103</v>
      </c>
      <c r="D44" s="10" t="str">
        <f>VLOOKUP(C44,'Plan de cuentas'!$B$2:$C$73,2,0)</f>
        <v>Gastos de promocion y difusion</v>
      </c>
      <c r="E44" s="9">
        <v>9242620</v>
      </c>
      <c r="F44" s="9">
        <v>0</v>
      </c>
      <c r="G44" s="9">
        <f t="shared" si="0"/>
        <v>9242620</v>
      </c>
      <c r="H44" s="7" t="s">
        <v>483</v>
      </c>
      <c r="I44" s="6"/>
    </row>
    <row r="45" spans="1:9" x14ac:dyDescent="0.3">
      <c r="A45" s="10"/>
      <c r="B45" s="8">
        <v>0</v>
      </c>
      <c r="C45" s="7">
        <v>710102</v>
      </c>
      <c r="D45" s="10" t="str">
        <f>VLOOKUP(C45,'Plan de cuentas'!$B$2:$C$73,2,0)</f>
        <v>Otros Egresos</v>
      </c>
      <c r="E45" s="9">
        <v>186353</v>
      </c>
      <c r="F45" s="9">
        <v>0</v>
      </c>
      <c r="G45" s="9">
        <f t="shared" si="0"/>
        <v>186353</v>
      </c>
      <c r="H45" s="7" t="s">
        <v>485</v>
      </c>
    </row>
    <row r="46" spans="1:9" x14ac:dyDescent="0.3">
      <c r="A46" s="10"/>
      <c r="B46" s="8">
        <v>0</v>
      </c>
      <c r="C46" s="7">
        <v>710105</v>
      </c>
      <c r="D46" s="10" t="str">
        <f>VLOOKUP(C46,'Plan de cuentas'!$B$2:$C$73,2,0)</f>
        <v>Impuestos No Recuperados</v>
      </c>
      <c r="E46" s="9">
        <v>4027789</v>
      </c>
      <c r="F46" s="9">
        <v>0</v>
      </c>
      <c r="G46" s="9">
        <f t="shared" si="0"/>
        <v>4027789</v>
      </c>
      <c r="H46" s="7" t="s">
        <v>500</v>
      </c>
    </row>
    <row r="47" spans="1:9" x14ac:dyDescent="0.3">
      <c r="A47" s="10"/>
      <c r="B47" s="8">
        <v>0</v>
      </c>
      <c r="C47" s="7">
        <v>210401</v>
      </c>
      <c r="D47" s="10" t="str">
        <f>VLOOKUP(C47,'Plan de cuentas'!$B$2:$C$73,2,0)</f>
        <v>Proveedores Nacionales</v>
      </c>
      <c r="E47" s="9">
        <v>0</v>
      </c>
      <c r="F47" s="9">
        <v>29137113</v>
      </c>
      <c r="G47" s="9">
        <f t="shared" si="0"/>
        <v>-29137113</v>
      </c>
      <c r="H47" s="7" t="s">
        <v>501</v>
      </c>
    </row>
    <row r="48" spans="1:9" x14ac:dyDescent="0.3">
      <c r="A48" s="10"/>
      <c r="B48" s="8">
        <v>0</v>
      </c>
      <c r="C48" s="7">
        <v>0</v>
      </c>
      <c r="D48" s="10" t="e">
        <f>VLOOKUP(C48,'Plan de cuentas'!$B$2:$C$73,2,0)</f>
        <v>#N/A</v>
      </c>
      <c r="E48" s="9">
        <v>0</v>
      </c>
      <c r="F48" s="9">
        <v>0</v>
      </c>
      <c r="G48" s="9">
        <f t="shared" si="0"/>
        <v>0</v>
      </c>
      <c r="H48" s="7"/>
    </row>
    <row r="49" spans="1:8" s="26" customFormat="1" x14ac:dyDescent="0.3">
      <c r="A49" s="10"/>
      <c r="B49" s="8">
        <v>0</v>
      </c>
      <c r="C49" s="7">
        <v>210302</v>
      </c>
      <c r="D49" s="10" t="str">
        <f>VLOOKUP(C49,'Plan de cuentas'!$B$2:$C$73,2,0)</f>
        <v>Honorarios por Pagar</v>
      </c>
      <c r="E49" s="9">
        <v>40196367</v>
      </c>
      <c r="F49" s="9">
        <v>0</v>
      </c>
      <c r="G49" s="9">
        <f t="shared" si="0"/>
        <v>40196367</v>
      </c>
      <c r="H49" s="10" t="s">
        <v>502</v>
      </c>
    </row>
    <row r="50" spans="1:8" s="26" customFormat="1" x14ac:dyDescent="0.3">
      <c r="A50" s="10"/>
      <c r="B50" s="8">
        <v>0</v>
      </c>
      <c r="C50" s="7">
        <v>110101</v>
      </c>
      <c r="D50" s="10" t="str">
        <f>VLOOKUP(C50,'Plan de cuentas'!$B$2:$C$73,2,0)</f>
        <v>Caja</v>
      </c>
      <c r="E50" s="9">
        <v>0</v>
      </c>
      <c r="F50" s="9">
        <v>40196367</v>
      </c>
      <c r="G50" s="9">
        <f t="shared" si="0"/>
        <v>-40196367</v>
      </c>
      <c r="H50" s="10" t="s">
        <v>502</v>
      </c>
    </row>
    <row r="51" spans="1:8" s="26" customFormat="1" x14ac:dyDescent="0.3">
      <c r="A51" s="10"/>
      <c r="B51" s="8">
        <v>0</v>
      </c>
      <c r="C51" s="7">
        <v>0</v>
      </c>
      <c r="D51" s="10" t="e">
        <f>VLOOKUP(C51,'Plan de cuentas'!$B$2:$C$73,2,0)</f>
        <v>#N/A</v>
      </c>
      <c r="E51" s="9">
        <v>0</v>
      </c>
      <c r="F51" s="9">
        <v>0</v>
      </c>
      <c r="G51" s="9">
        <f t="shared" si="0"/>
        <v>0</v>
      </c>
      <c r="H51" s="7"/>
    </row>
    <row r="52" spans="1:8" s="26" customFormat="1" x14ac:dyDescent="0.3">
      <c r="A52" s="10"/>
      <c r="B52" s="8">
        <v>0</v>
      </c>
      <c r="C52" s="7">
        <v>210401</v>
      </c>
      <c r="D52" s="10" t="str">
        <f>VLOOKUP(C52,'Plan de cuentas'!$B$2:$C$73,2,0)</f>
        <v>Proveedores Nacionales</v>
      </c>
      <c r="E52" s="9">
        <f>29137113+359592</f>
        <v>29496705</v>
      </c>
      <c r="F52" s="9">
        <v>0</v>
      </c>
      <c r="G52" s="9">
        <f t="shared" si="0"/>
        <v>29496705</v>
      </c>
      <c r="H52" s="10" t="s">
        <v>503</v>
      </c>
    </row>
    <row r="53" spans="1:8" s="26" customFormat="1" x14ac:dyDescent="0.3">
      <c r="A53" s="10"/>
      <c r="B53" s="8">
        <v>0</v>
      </c>
      <c r="C53" s="7">
        <v>110101</v>
      </c>
      <c r="D53" s="10" t="str">
        <f>VLOOKUP(C53,'Plan de cuentas'!$B$2:$C$73,2,0)</f>
        <v>Caja</v>
      </c>
      <c r="E53" s="9">
        <v>0</v>
      </c>
      <c r="F53" s="9">
        <f>29137113+359592</f>
        <v>29496705</v>
      </c>
      <c r="G53" s="9">
        <f t="shared" si="0"/>
        <v>-29496705</v>
      </c>
      <c r="H53" s="10" t="s">
        <v>503</v>
      </c>
    </row>
    <row r="54" spans="1:8" s="26" customFormat="1" x14ac:dyDescent="0.3">
      <c r="A54" s="10"/>
      <c r="B54" s="8">
        <v>0</v>
      </c>
      <c r="C54" s="7">
        <v>0</v>
      </c>
      <c r="D54" s="10" t="e">
        <f>VLOOKUP(C54,'Plan de cuentas'!$B$2:$C$73,2,0)</f>
        <v>#N/A</v>
      </c>
      <c r="E54" s="9">
        <v>0</v>
      </c>
      <c r="F54" s="9">
        <v>0</v>
      </c>
      <c r="G54" s="9">
        <f t="shared" si="0"/>
        <v>0</v>
      </c>
      <c r="H54" s="7"/>
    </row>
    <row r="55" spans="1:8" s="26" customFormat="1" x14ac:dyDescent="0.3">
      <c r="A55" s="10"/>
      <c r="B55" s="8">
        <v>0</v>
      </c>
      <c r="C55" s="7">
        <v>210301</v>
      </c>
      <c r="D55" s="10" t="str">
        <f>VLOOKUP(C55,'Plan de cuentas'!$B$2:$C$73,2,0)</f>
        <v>Remuneraciones por Pagar</v>
      </c>
      <c r="E55" s="9">
        <v>25949805</v>
      </c>
      <c r="F55" s="9">
        <v>0</v>
      </c>
      <c r="G55" s="9">
        <f t="shared" si="0"/>
        <v>25949805</v>
      </c>
      <c r="H55" s="10" t="s">
        <v>504</v>
      </c>
    </row>
    <row r="56" spans="1:8" s="26" customFormat="1" x14ac:dyDescent="0.3">
      <c r="A56" s="10"/>
      <c r="B56" s="8">
        <v>0</v>
      </c>
      <c r="C56" s="7">
        <v>110101</v>
      </c>
      <c r="D56" s="10" t="str">
        <f>VLOOKUP(C56,'Plan de cuentas'!$B$2:$C$73,2,0)</f>
        <v>Caja</v>
      </c>
      <c r="E56" s="9">
        <v>0</v>
      </c>
      <c r="F56" s="9">
        <v>25949805</v>
      </c>
      <c r="G56" s="9">
        <f t="shared" si="0"/>
        <v>-25949805</v>
      </c>
      <c r="H56" s="10" t="s">
        <v>504</v>
      </c>
    </row>
    <row r="57" spans="1:8" s="26" customFormat="1" x14ac:dyDescent="0.3">
      <c r="A57" s="10"/>
      <c r="B57" s="8">
        <v>0</v>
      </c>
      <c r="C57" s="7">
        <v>0</v>
      </c>
      <c r="D57" s="10" t="e">
        <f>VLOOKUP(C57,'Plan de cuentas'!$B$2:$C$73,2,0)</f>
        <v>#N/A</v>
      </c>
      <c r="E57" s="9">
        <v>0</v>
      </c>
      <c r="F57" s="9">
        <v>0</v>
      </c>
      <c r="G57" s="9">
        <f t="shared" si="0"/>
        <v>0</v>
      </c>
      <c r="H57" s="7"/>
    </row>
    <row r="58" spans="1:8" x14ac:dyDescent="0.3">
      <c r="A58" s="10"/>
      <c r="B58" s="8">
        <v>0</v>
      </c>
      <c r="C58" s="7">
        <v>110101</v>
      </c>
      <c r="D58" s="10" t="str">
        <f>VLOOKUP(C58,'Plan de cuentas'!$B$2:$C$73,2,0)</f>
        <v>Caja</v>
      </c>
      <c r="E58" s="9">
        <v>4500000</v>
      </c>
      <c r="F58" s="9">
        <v>0</v>
      </c>
      <c r="G58" s="9">
        <f t="shared" si="0"/>
        <v>4500000</v>
      </c>
      <c r="H58" s="10" t="s">
        <v>505</v>
      </c>
    </row>
    <row r="59" spans="1:8" x14ac:dyDescent="0.3">
      <c r="A59" s="10"/>
      <c r="B59" s="8">
        <v>0</v>
      </c>
      <c r="C59" s="7">
        <v>310102</v>
      </c>
      <c r="D59" s="10" t="str">
        <f>VLOOKUP(C59,'Plan de cuentas'!$B$2:$C$73,2,0)</f>
        <v>Otros ingresos por Proyectos</v>
      </c>
      <c r="E59" s="9">
        <v>0</v>
      </c>
      <c r="F59" s="9">
        <v>4500000</v>
      </c>
      <c r="G59" s="9">
        <f t="shared" si="0"/>
        <v>-4500000</v>
      </c>
      <c r="H59" s="10" t="s">
        <v>505</v>
      </c>
    </row>
    <row r="60" spans="1:8" x14ac:dyDescent="0.3">
      <c r="A60" s="7"/>
      <c r="B60" s="8">
        <v>0</v>
      </c>
      <c r="C60" s="7">
        <v>0</v>
      </c>
      <c r="D60" s="10" t="e">
        <f>VLOOKUP(C60,'Plan de cuentas'!$B$2:$C$73,2,0)</f>
        <v>#N/A</v>
      </c>
      <c r="E60" s="9">
        <v>0</v>
      </c>
      <c r="F60" s="9">
        <v>0</v>
      </c>
      <c r="G60" s="9">
        <f t="shared" si="0"/>
        <v>0</v>
      </c>
      <c r="H60" s="7"/>
    </row>
    <row r="61" spans="1:8" x14ac:dyDescent="0.3">
      <c r="A61" s="7"/>
      <c r="B61" s="8">
        <v>0</v>
      </c>
      <c r="C61" s="7">
        <v>210702</v>
      </c>
      <c r="D61" s="10" t="str">
        <f>VLOOKUP(C61,'Plan de cuentas'!$B$2:$C$73,2,0)</f>
        <v>Retención de Segunda Categoría</v>
      </c>
      <c r="E61" s="9">
        <v>5569908</v>
      </c>
      <c r="F61" s="9">
        <v>0</v>
      </c>
      <c r="G61" s="9">
        <f t="shared" si="0"/>
        <v>5569908</v>
      </c>
      <c r="H61" s="10" t="s">
        <v>506</v>
      </c>
    </row>
    <row r="62" spans="1:8" x14ac:dyDescent="0.3">
      <c r="A62" s="7"/>
      <c r="B62" s="8">
        <v>0</v>
      </c>
      <c r="C62" s="7">
        <v>210703</v>
      </c>
      <c r="D62" s="10" t="str">
        <f>VLOOKUP(C62,'Plan de cuentas'!$B$2:$C$73,2,0)</f>
        <v>Impuesto Unico</v>
      </c>
      <c r="E62" s="9">
        <v>385024</v>
      </c>
      <c r="F62" s="9">
        <v>0</v>
      </c>
      <c r="G62" s="9">
        <f t="shared" si="0"/>
        <v>385024</v>
      </c>
      <c r="H62" s="10" t="s">
        <v>506</v>
      </c>
    </row>
    <row r="63" spans="1:8" x14ac:dyDescent="0.3">
      <c r="A63" s="7"/>
      <c r="B63" s="8">
        <v>0</v>
      </c>
      <c r="C63" s="7">
        <v>210704</v>
      </c>
      <c r="D63" s="10" t="str">
        <f>VLOOKUP(C63,'Plan de cuentas'!$B$2:$C$73,2,0)</f>
        <v>Impuesto Mensual por Pagar</v>
      </c>
      <c r="E63" s="9">
        <v>480454</v>
      </c>
      <c r="F63" s="9">
        <v>0</v>
      </c>
      <c r="G63" s="9">
        <f t="shared" si="0"/>
        <v>480454</v>
      </c>
      <c r="H63" s="10" t="s">
        <v>506</v>
      </c>
    </row>
    <row r="64" spans="1:8" x14ac:dyDescent="0.3">
      <c r="A64" s="7"/>
      <c r="B64" s="8">
        <v>0</v>
      </c>
      <c r="C64" s="7">
        <v>210704</v>
      </c>
      <c r="D64" s="10" t="str">
        <f>VLOOKUP(C64,'Plan de cuentas'!$B$2:$C$73,2,0)</f>
        <v>Impuesto Mensual por Pagar</v>
      </c>
      <c r="E64" s="9">
        <v>0</v>
      </c>
      <c r="F64" s="9">
        <v>681188</v>
      </c>
      <c r="G64" s="9">
        <f t="shared" si="0"/>
        <v>-681188</v>
      </c>
      <c r="H64" s="10" t="s">
        <v>506</v>
      </c>
    </row>
    <row r="65" spans="1:8" x14ac:dyDescent="0.3">
      <c r="A65" s="7"/>
      <c r="B65" s="8">
        <v>0</v>
      </c>
      <c r="C65" s="7">
        <v>110101</v>
      </c>
      <c r="D65" s="10" t="str">
        <f>VLOOKUP(C65,'Plan de cuentas'!$B$2:$C$73,2,0)</f>
        <v>Caja</v>
      </c>
      <c r="E65" s="9">
        <v>0</v>
      </c>
      <c r="F65" s="9">
        <v>5754198</v>
      </c>
      <c r="G65" s="9">
        <f t="shared" si="0"/>
        <v>-5754198</v>
      </c>
      <c r="H65" s="10" t="s">
        <v>506</v>
      </c>
    </row>
    <row r="66" spans="1:8" x14ac:dyDescent="0.3">
      <c r="A66" s="7"/>
      <c r="B66" s="8">
        <v>0</v>
      </c>
      <c r="C66" s="7">
        <v>0</v>
      </c>
      <c r="D66" s="10" t="e">
        <f>VLOOKUP(C66,'Plan de cuentas'!$B$2:$C$73,2,0)</f>
        <v>#N/A</v>
      </c>
      <c r="E66" s="9">
        <v>0</v>
      </c>
      <c r="F66" s="9">
        <v>0</v>
      </c>
      <c r="G66" s="9">
        <f t="shared" si="0"/>
        <v>0</v>
      </c>
      <c r="H66" s="7"/>
    </row>
    <row r="67" spans="1:8" x14ac:dyDescent="0.3">
      <c r="A67" s="7"/>
      <c r="B67" s="8">
        <v>0</v>
      </c>
      <c r="C67" s="7">
        <v>210305</v>
      </c>
      <c r="D67" s="10" t="str">
        <f>VLOOKUP(C67,'Plan de cuentas'!$B$2:$C$73,2,0)</f>
        <v>Leyes Sociales por Pagar</v>
      </c>
      <c r="E67" s="9">
        <v>8366227</v>
      </c>
      <c r="F67" s="9">
        <v>0</v>
      </c>
      <c r="G67" s="9">
        <f t="shared" si="0"/>
        <v>8366227</v>
      </c>
      <c r="H67" s="10" t="s">
        <v>507</v>
      </c>
    </row>
    <row r="68" spans="1:8" x14ac:dyDescent="0.3">
      <c r="A68" s="7"/>
      <c r="B68" s="8">
        <v>0</v>
      </c>
      <c r="C68" s="7">
        <v>210305</v>
      </c>
      <c r="D68" s="10" t="str">
        <f>VLOOKUP(C68,'Plan de cuentas'!$B$2:$C$73,2,0)</f>
        <v>Leyes Sociales por Pagar</v>
      </c>
      <c r="E68" s="9">
        <v>0</v>
      </c>
      <c r="F68" s="9">
        <v>554510</v>
      </c>
      <c r="G68" s="9">
        <f t="shared" si="0"/>
        <v>-554510</v>
      </c>
      <c r="H68" s="10" t="s">
        <v>507</v>
      </c>
    </row>
    <row r="69" spans="1:8" x14ac:dyDescent="0.3">
      <c r="A69" s="7"/>
      <c r="B69" s="8">
        <v>0</v>
      </c>
      <c r="C69" s="7">
        <v>110101</v>
      </c>
      <c r="D69" s="10" t="str">
        <f>VLOOKUP(C69,'Plan de cuentas'!$B$2:$C$73,2,0)</f>
        <v>Caja</v>
      </c>
      <c r="E69" s="9">
        <v>0</v>
      </c>
      <c r="F69" s="9">
        <v>7811717</v>
      </c>
      <c r="G69" s="9">
        <f t="shared" si="0"/>
        <v>-7811717</v>
      </c>
      <c r="H69" s="10" t="s">
        <v>507</v>
      </c>
    </row>
    <row r="70" spans="1:8" s="25" customFormat="1" x14ac:dyDescent="0.3">
      <c r="A70" s="7"/>
      <c r="B70" s="8">
        <v>0</v>
      </c>
      <c r="C70" s="7">
        <v>0</v>
      </c>
      <c r="D70" s="10" t="e">
        <f>VLOOKUP(C70,'Plan de cuentas'!$B$2:$C$73,2,0)</f>
        <v>#N/A</v>
      </c>
      <c r="E70" s="9">
        <v>0</v>
      </c>
      <c r="F70" s="9">
        <v>0</v>
      </c>
      <c r="G70" s="9">
        <f t="shared" si="0"/>
        <v>0</v>
      </c>
      <c r="H70" s="7"/>
    </row>
    <row r="71" spans="1:8" s="25" customFormat="1" x14ac:dyDescent="0.3">
      <c r="A71" s="7"/>
      <c r="B71" s="8">
        <v>0</v>
      </c>
      <c r="C71" s="7">
        <v>110101</v>
      </c>
      <c r="D71" s="10" t="str">
        <f>VLOOKUP(C71,'Plan de cuentas'!$B$2:$C$73,2,0)</f>
        <v>Caja</v>
      </c>
      <c r="E71" s="9">
        <v>12000000</v>
      </c>
      <c r="F71" s="9">
        <v>0</v>
      </c>
      <c r="G71" s="9">
        <f t="shared" si="0"/>
        <v>12000000</v>
      </c>
      <c r="H71" s="10" t="s">
        <v>508</v>
      </c>
    </row>
    <row r="72" spans="1:8" s="25" customFormat="1" x14ac:dyDescent="0.3">
      <c r="A72" s="7"/>
      <c r="B72" s="8">
        <v>0</v>
      </c>
      <c r="C72" s="7">
        <v>210402</v>
      </c>
      <c r="D72" s="10" t="str">
        <f>VLOOKUP(C72,'Plan de cuentas'!$B$2:$C$73,2,0)</f>
        <v>Acreedores</v>
      </c>
      <c r="E72" s="9">
        <v>0</v>
      </c>
      <c r="F72" s="9">
        <v>12000000</v>
      </c>
      <c r="G72" s="9">
        <f t="shared" si="0"/>
        <v>-12000000</v>
      </c>
      <c r="H72" s="10" t="s">
        <v>508</v>
      </c>
    </row>
    <row r="73" spans="1:8" s="25" customFormat="1" x14ac:dyDescent="0.3">
      <c r="A73" s="7"/>
      <c r="B73" s="8">
        <v>0</v>
      </c>
      <c r="C73" s="7">
        <v>0</v>
      </c>
      <c r="D73" s="10" t="e">
        <f>VLOOKUP(C73,'Plan de cuentas'!$B$2:$C$73,2,0)</f>
        <v>#N/A</v>
      </c>
      <c r="E73" s="9">
        <v>0</v>
      </c>
      <c r="F73" s="9">
        <v>0</v>
      </c>
      <c r="G73" s="9">
        <f t="shared" si="0"/>
        <v>0</v>
      </c>
      <c r="H73" s="7"/>
    </row>
    <row r="74" spans="1:8" x14ac:dyDescent="0.3">
      <c r="A74" s="7"/>
      <c r="B74" s="8">
        <v>0</v>
      </c>
      <c r="C74" s="7">
        <v>0</v>
      </c>
      <c r="D74" s="10" t="e">
        <f>VLOOKUP(C74,'Plan de cuentas'!$B$2:$C$73,2,0)</f>
        <v>#N/A</v>
      </c>
      <c r="E74" s="9">
        <v>0</v>
      </c>
      <c r="F74" s="9">
        <v>0</v>
      </c>
      <c r="G74" s="9">
        <f t="shared" si="0"/>
        <v>0</v>
      </c>
      <c r="H74" s="7"/>
    </row>
    <row r="75" spans="1:8" x14ac:dyDescent="0.3">
      <c r="A75" s="7"/>
      <c r="B75" s="8">
        <v>0</v>
      </c>
      <c r="C75" s="7">
        <v>0</v>
      </c>
      <c r="D75" s="10" t="e">
        <f>VLOOKUP(C75,'Plan de cuentas'!$B$2:$C$73,2,0)</f>
        <v>#N/A</v>
      </c>
      <c r="E75" s="9">
        <v>0</v>
      </c>
      <c r="F75" s="9">
        <v>0</v>
      </c>
      <c r="G75" s="9">
        <f t="shared" si="0"/>
        <v>0</v>
      </c>
      <c r="H75" s="7"/>
    </row>
    <row r="76" spans="1:8" s="24" customFormat="1" x14ac:dyDescent="0.3">
      <c r="A76" s="7"/>
      <c r="B76" s="8"/>
      <c r="C76" s="7">
        <v>0</v>
      </c>
      <c r="D76" s="10" t="e">
        <f>VLOOKUP(C76,'Plan de cuentas'!$B$2:$C$73,2,0)</f>
        <v>#N/A</v>
      </c>
      <c r="E76" s="9">
        <v>0</v>
      </c>
      <c r="F76" s="9">
        <v>0</v>
      </c>
      <c r="G76" s="9">
        <f t="shared" ref="G76:G139" si="1">+E76-F76</f>
        <v>0</v>
      </c>
      <c r="H76" s="7"/>
    </row>
    <row r="77" spans="1:8" x14ac:dyDescent="0.3">
      <c r="A77" s="7"/>
      <c r="B77" s="8">
        <v>0</v>
      </c>
      <c r="C77" s="7">
        <v>0</v>
      </c>
      <c r="D77" s="10" t="e">
        <f>VLOOKUP(C77,'Plan de cuentas'!$B$2:$C$73,2,0)</f>
        <v>#N/A</v>
      </c>
      <c r="E77" s="9">
        <v>0</v>
      </c>
      <c r="F77" s="9">
        <v>0</v>
      </c>
      <c r="G77" s="9">
        <f t="shared" si="1"/>
        <v>0</v>
      </c>
      <c r="H77" s="7"/>
    </row>
    <row r="78" spans="1:8" x14ac:dyDescent="0.3">
      <c r="A78" s="7"/>
      <c r="B78" s="8">
        <v>0</v>
      </c>
      <c r="C78" s="7">
        <v>0</v>
      </c>
      <c r="D78" s="10" t="e">
        <f>VLOOKUP(C78,'Plan de cuentas'!$B$2:$C$73,2,0)</f>
        <v>#N/A</v>
      </c>
      <c r="E78" s="9">
        <v>0</v>
      </c>
      <c r="F78" s="9">
        <v>0</v>
      </c>
      <c r="G78" s="9">
        <f t="shared" si="1"/>
        <v>0</v>
      </c>
      <c r="H78" s="7"/>
    </row>
    <row r="79" spans="1:8" x14ac:dyDescent="0.3">
      <c r="A79" s="7"/>
      <c r="B79" s="8">
        <v>0</v>
      </c>
      <c r="C79" s="7">
        <v>0</v>
      </c>
      <c r="D79" s="10" t="e">
        <f>VLOOKUP(C79,'Plan de cuentas'!$B$2:$C$73,2,0)</f>
        <v>#N/A</v>
      </c>
      <c r="E79" s="9">
        <v>0</v>
      </c>
      <c r="F79" s="9">
        <v>0</v>
      </c>
      <c r="G79" s="9">
        <f t="shared" si="1"/>
        <v>0</v>
      </c>
      <c r="H79" s="7"/>
    </row>
    <row r="80" spans="1:8" x14ac:dyDescent="0.3">
      <c r="A80" s="7"/>
      <c r="B80" s="8">
        <v>0</v>
      </c>
      <c r="C80" s="7">
        <v>0</v>
      </c>
      <c r="D80" s="10" t="e">
        <f>VLOOKUP(C80,'Plan de cuentas'!$B$2:$C$73,2,0)</f>
        <v>#N/A</v>
      </c>
      <c r="E80" s="9">
        <v>0</v>
      </c>
      <c r="F80" s="9">
        <v>0</v>
      </c>
      <c r="G80" s="9">
        <f t="shared" si="1"/>
        <v>0</v>
      </c>
      <c r="H80" s="7"/>
    </row>
    <row r="81" spans="1:8" s="24" customFormat="1" x14ac:dyDescent="0.3">
      <c r="A81" s="7"/>
      <c r="B81" s="8">
        <v>0</v>
      </c>
      <c r="C81" s="7">
        <v>0</v>
      </c>
      <c r="D81" s="10" t="e">
        <f>VLOOKUP(C81,'Plan de cuentas'!$B$2:$C$73,2,0)</f>
        <v>#N/A</v>
      </c>
      <c r="E81" s="9">
        <v>0</v>
      </c>
      <c r="F81" s="9">
        <v>0</v>
      </c>
      <c r="G81" s="9">
        <f t="shared" si="1"/>
        <v>0</v>
      </c>
      <c r="H81" s="7"/>
    </row>
    <row r="82" spans="1:8" x14ac:dyDescent="0.3">
      <c r="A82" s="7"/>
      <c r="B82" s="8">
        <v>0</v>
      </c>
      <c r="C82" s="7">
        <v>0</v>
      </c>
      <c r="D82" s="10" t="e">
        <f>VLOOKUP(C82,'Plan de cuentas'!$B$2:$C$73,2,0)</f>
        <v>#N/A</v>
      </c>
      <c r="E82" s="9">
        <v>0</v>
      </c>
      <c r="F82" s="9">
        <v>0</v>
      </c>
      <c r="G82" s="9">
        <f t="shared" si="1"/>
        <v>0</v>
      </c>
      <c r="H82" s="7"/>
    </row>
    <row r="83" spans="1:8" s="24" customFormat="1" x14ac:dyDescent="0.3">
      <c r="A83" s="7"/>
      <c r="B83" s="8">
        <v>0</v>
      </c>
      <c r="C83" s="7">
        <v>0</v>
      </c>
      <c r="D83" s="10" t="e">
        <f>VLOOKUP(C83,'Plan de cuentas'!$B$2:$C$73,2,0)</f>
        <v>#N/A</v>
      </c>
      <c r="E83" s="9">
        <v>0</v>
      </c>
      <c r="F83" s="9">
        <v>0</v>
      </c>
      <c r="G83" s="9">
        <f t="shared" si="1"/>
        <v>0</v>
      </c>
      <c r="H83" s="7"/>
    </row>
    <row r="84" spans="1:8" x14ac:dyDescent="0.3">
      <c r="A84" s="7"/>
      <c r="B84" s="8">
        <v>0</v>
      </c>
      <c r="C84" s="7">
        <v>0</v>
      </c>
      <c r="D84" s="10" t="e">
        <f>VLOOKUP(C84,'Plan de cuentas'!$B$2:$C$73,2,0)</f>
        <v>#N/A</v>
      </c>
      <c r="E84" s="9">
        <v>0</v>
      </c>
      <c r="F84" s="9">
        <v>0</v>
      </c>
      <c r="G84" s="9">
        <f t="shared" si="1"/>
        <v>0</v>
      </c>
      <c r="H84" s="7"/>
    </row>
    <row r="85" spans="1:8" s="24" customFormat="1" x14ac:dyDescent="0.3">
      <c r="A85" s="7"/>
      <c r="B85" s="8">
        <v>0</v>
      </c>
      <c r="C85" s="7">
        <v>0</v>
      </c>
      <c r="D85" s="10" t="e">
        <f>VLOOKUP(C85,'Plan de cuentas'!$B$2:$C$73,2,0)</f>
        <v>#N/A</v>
      </c>
      <c r="E85" s="9">
        <v>0</v>
      </c>
      <c r="F85" s="9">
        <v>0</v>
      </c>
      <c r="G85" s="9">
        <f t="shared" si="1"/>
        <v>0</v>
      </c>
      <c r="H85" s="7"/>
    </row>
    <row r="86" spans="1:8" s="24" customFormat="1" x14ac:dyDescent="0.3">
      <c r="A86" s="7"/>
      <c r="B86" s="8">
        <v>0</v>
      </c>
      <c r="C86" s="7">
        <v>0</v>
      </c>
      <c r="D86" s="10" t="e">
        <f>VLOOKUP(C86,'Plan de cuentas'!$B$2:$C$73,2,0)</f>
        <v>#N/A</v>
      </c>
      <c r="E86" s="9">
        <v>0</v>
      </c>
      <c r="F86" s="9">
        <v>0</v>
      </c>
      <c r="G86" s="9">
        <f t="shared" si="1"/>
        <v>0</v>
      </c>
      <c r="H86" s="7"/>
    </row>
    <row r="87" spans="1:8" x14ac:dyDescent="0.3">
      <c r="A87" s="7"/>
      <c r="B87" s="8">
        <v>0</v>
      </c>
      <c r="C87" s="7">
        <v>0</v>
      </c>
      <c r="D87" s="10" t="e">
        <f>VLOOKUP(C87,'Plan de cuentas'!$B$2:$C$73,2,0)</f>
        <v>#N/A</v>
      </c>
      <c r="E87" s="9">
        <v>0</v>
      </c>
      <c r="F87" s="9">
        <v>0</v>
      </c>
      <c r="G87" s="9">
        <f t="shared" si="1"/>
        <v>0</v>
      </c>
      <c r="H87" s="7"/>
    </row>
    <row r="88" spans="1:8" x14ac:dyDescent="0.3">
      <c r="A88" s="7"/>
      <c r="B88" s="8">
        <v>0</v>
      </c>
      <c r="C88" s="7">
        <v>0</v>
      </c>
      <c r="D88" s="10" t="e">
        <f>VLOOKUP(C88,'Plan de cuentas'!$B$2:$C$73,2,0)</f>
        <v>#N/A</v>
      </c>
      <c r="E88" s="9">
        <v>0</v>
      </c>
      <c r="F88" s="9">
        <v>0</v>
      </c>
      <c r="G88" s="9">
        <f t="shared" si="1"/>
        <v>0</v>
      </c>
      <c r="H88" s="7"/>
    </row>
    <row r="89" spans="1:8" x14ac:dyDescent="0.3">
      <c r="A89" s="7"/>
      <c r="B89" s="8">
        <v>0</v>
      </c>
      <c r="C89" s="7">
        <v>0</v>
      </c>
      <c r="D89" s="10" t="e">
        <f>VLOOKUP(C89,'Plan de cuentas'!$B$2:$C$73,2,0)</f>
        <v>#N/A</v>
      </c>
      <c r="E89" s="9">
        <v>0</v>
      </c>
      <c r="F89" s="9">
        <v>0</v>
      </c>
      <c r="G89" s="9">
        <f t="shared" si="1"/>
        <v>0</v>
      </c>
      <c r="H89" s="7"/>
    </row>
    <row r="90" spans="1:8" x14ac:dyDescent="0.3">
      <c r="A90" s="7"/>
      <c r="B90" s="8">
        <v>0</v>
      </c>
      <c r="C90" s="7">
        <v>0</v>
      </c>
      <c r="D90" s="10" t="e">
        <f>VLOOKUP(C90,'Plan de cuentas'!$B$2:$C$73,2,0)</f>
        <v>#N/A</v>
      </c>
      <c r="E90" s="9">
        <v>0</v>
      </c>
      <c r="F90" s="9">
        <v>0</v>
      </c>
      <c r="G90" s="9">
        <f t="shared" si="1"/>
        <v>0</v>
      </c>
      <c r="H90" s="7"/>
    </row>
    <row r="91" spans="1:8" x14ac:dyDescent="0.3">
      <c r="A91" s="7"/>
      <c r="B91" s="8">
        <v>0</v>
      </c>
      <c r="C91" s="7">
        <v>0</v>
      </c>
      <c r="D91" s="10" t="e">
        <f>VLOOKUP(C91,'Plan de cuentas'!$B$2:$C$73,2,0)</f>
        <v>#N/A</v>
      </c>
      <c r="E91" s="9">
        <v>0</v>
      </c>
      <c r="F91" s="9">
        <v>0</v>
      </c>
      <c r="G91" s="9">
        <f t="shared" si="1"/>
        <v>0</v>
      </c>
      <c r="H91" s="7"/>
    </row>
    <row r="92" spans="1:8" x14ac:dyDescent="0.3">
      <c r="A92" s="7"/>
      <c r="B92" s="8">
        <v>0</v>
      </c>
      <c r="C92" s="7">
        <v>0</v>
      </c>
      <c r="D92" s="10" t="e">
        <f>VLOOKUP(C92,'Plan de cuentas'!$B$2:$C$73,2,0)</f>
        <v>#N/A</v>
      </c>
      <c r="E92" s="9">
        <v>0</v>
      </c>
      <c r="F92" s="9">
        <v>0</v>
      </c>
      <c r="G92" s="9">
        <f t="shared" si="1"/>
        <v>0</v>
      </c>
      <c r="H92" s="7"/>
    </row>
    <row r="93" spans="1:8" x14ac:dyDescent="0.3">
      <c r="A93" s="7"/>
      <c r="B93" s="8">
        <v>0</v>
      </c>
      <c r="C93" s="7">
        <v>0</v>
      </c>
      <c r="D93" s="10" t="e">
        <f>VLOOKUP(C93,'Plan de cuentas'!$B$2:$C$73,2,0)</f>
        <v>#N/A</v>
      </c>
      <c r="E93" s="9">
        <v>0</v>
      </c>
      <c r="F93" s="9">
        <v>0</v>
      </c>
      <c r="G93" s="9">
        <f t="shared" si="1"/>
        <v>0</v>
      </c>
      <c r="H93" s="7"/>
    </row>
    <row r="94" spans="1:8" x14ac:dyDescent="0.3">
      <c r="A94" s="7"/>
      <c r="B94" s="8">
        <v>0</v>
      </c>
      <c r="C94" s="7">
        <v>0</v>
      </c>
      <c r="D94" s="10" t="e">
        <f>VLOOKUP(C94,'Plan de cuentas'!$B$2:$C$73,2,0)</f>
        <v>#N/A</v>
      </c>
      <c r="E94" s="9">
        <v>0</v>
      </c>
      <c r="F94" s="9">
        <v>0</v>
      </c>
      <c r="G94" s="9">
        <f t="shared" si="1"/>
        <v>0</v>
      </c>
      <c r="H94" s="7"/>
    </row>
    <row r="95" spans="1:8" x14ac:dyDescent="0.3">
      <c r="A95" s="7"/>
      <c r="B95" s="8">
        <v>0</v>
      </c>
      <c r="C95" s="7">
        <v>0</v>
      </c>
      <c r="D95" s="10" t="e">
        <f>VLOOKUP(C95,'Plan de cuentas'!$B$2:$C$73,2,0)</f>
        <v>#N/A</v>
      </c>
      <c r="E95" s="9">
        <v>0</v>
      </c>
      <c r="F95" s="9">
        <v>0</v>
      </c>
      <c r="G95" s="9">
        <f t="shared" si="1"/>
        <v>0</v>
      </c>
      <c r="H95" s="7"/>
    </row>
    <row r="96" spans="1:8" x14ac:dyDescent="0.3">
      <c r="A96" s="7"/>
      <c r="B96" s="8">
        <v>0</v>
      </c>
      <c r="C96" s="7">
        <v>0</v>
      </c>
      <c r="D96" s="10" t="e">
        <f>VLOOKUP(C96,'Plan de cuentas'!$B$2:$C$73,2,0)</f>
        <v>#N/A</v>
      </c>
      <c r="E96" s="9">
        <v>0</v>
      </c>
      <c r="F96" s="9">
        <v>0</v>
      </c>
      <c r="G96" s="9">
        <f t="shared" si="1"/>
        <v>0</v>
      </c>
      <c r="H96" s="7"/>
    </row>
    <row r="97" spans="1:8" s="25" customFormat="1" x14ac:dyDescent="0.3">
      <c r="A97" s="7"/>
      <c r="B97" s="8">
        <v>0</v>
      </c>
      <c r="C97" s="7">
        <v>0</v>
      </c>
      <c r="D97" s="10" t="e">
        <f>VLOOKUP(C97,'Plan de cuentas'!$B$2:$C$73,2,0)</f>
        <v>#N/A</v>
      </c>
      <c r="E97" s="9">
        <v>0</v>
      </c>
      <c r="F97" s="9">
        <v>0</v>
      </c>
      <c r="G97" s="9">
        <f t="shared" si="1"/>
        <v>0</v>
      </c>
      <c r="H97" s="7"/>
    </row>
    <row r="98" spans="1:8" s="25" customFormat="1" x14ac:dyDescent="0.3">
      <c r="A98" s="7"/>
      <c r="B98" s="8">
        <v>0</v>
      </c>
      <c r="C98" s="7">
        <v>0</v>
      </c>
      <c r="D98" s="10" t="e">
        <f>VLOOKUP(C98,'Plan de cuentas'!$B$2:$C$73,2,0)</f>
        <v>#N/A</v>
      </c>
      <c r="E98" s="9">
        <v>0</v>
      </c>
      <c r="F98" s="9">
        <v>0</v>
      </c>
      <c r="G98" s="9">
        <f t="shared" si="1"/>
        <v>0</v>
      </c>
      <c r="H98" s="7"/>
    </row>
    <row r="99" spans="1:8" s="25" customFormat="1" x14ac:dyDescent="0.3">
      <c r="A99" s="7"/>
      <c r="B99" s="8">
        <v>0</v>
      </c>
      <c r="C99" s="7">
        <v>0</v>
      </c>
      <c r="D99" s="10" t="e">
        <f>VLOOKUP(C99,'Plan de cuentas'!$B$2:$C$73,2,0)</f>
        <v>#N/A</v>
      </c>
      <c r="E99" s="9">
        <v>0</v>
      </c>
      <c r="F99" s="9">
        <v>0</v>
      </c>
      <c r="G99" s="9">
        <f t="shared" si="1"/>
        <v>0</v>
      </c>
      <c r="H99" s="7"/>
    </row>
    <row r="100" spans="1:8" s="25" customFormat="1" x14ac:dyDescent="0.3">
      <c r="A100" s="7"/>
      <c r="B100" s="8">
        <v>0</v>
      </c>
      <c r="C100" s="7">
        <v>0</v>
      </c>
      <c r="D100" s="10" t="e">
        <f>VLOOKUP(C100,'Plan de cuentas'!$B$2:$C$73,2,0)</f>
        <v>#N/A</v>
      </c>
      <c r="E100" s="9">
        <v>0</v>
      </c>
      <c r="F100" s="9">
        <v>0</v>
      </c>
      <c r="G100" s="9">
        <f t="shared" si="1"/>
        <v>0</v>
      </c>
      <c r="H100" s="7"/>
    </row>
    <row r="101" spans="1:8" x14ac:dyDescent="0.3">
      <c r="A101" s="7"/>
      <c r="B101" s="8">
        <v>0</v>
      </c>
      <c r="C101" s="7">
        <v>0</v>
      </c>
      <c r="D101" s="10" t="e">
        <f>VLOOKUP(C101,'Plan de cuentas'!$B$2:$C$73,2,0)</f>
        <v>#N/A</v>
      </c>
      <c r="E101" s="9">
        <v>0</v>
      </c>
      <c r="F101" s="9">
        <v>0</v>
      </c>
      <c r="G101" s="9">
        <f t="shared" si="1"/>
        <v>0</v>
      </c>
      <c r="H101" s="7"/>
    </row>
    <row r="102" spans="1:8" x14ac:dyDescent="0.3">
      <c r="A102" s="7"/>
      <c r="B102" s="8">
        <v>0</v>
      </c>
      <c r="C102" s="7">
        <v>0</v>
      </c>
      <c r="D102" s="10" t="e">
        <f>VLOOKUP(C102,'Plan de cuentas'!$B$2:$C$73,2,0)</f>
        <v>#N/A</v>
      </c>
      <c r="E102" s="9">
        <v>0</v>
      </c>
      <c r="F102" s="9">
        <v>0</v>
      </c>
      <c r="G102" s="9">
        <f t="shared" si="1"/>
        <v>0</v>
      </c>
      <c r="H102" s="7"/>
    </row>
    <row r="103" spans="1:8" x14ac:dyDescent="0.3">
      <c r="A103" s="7"/>
      <c r="B103" s="8">
        <v>0</v>
      </c>
      <c r="C103" s="7">
        <v>0</v>
      </c>
      <c r="D103" s="10" t="e">
        <f>VLOOKUP(C103,'Plan de cuentas'!$B$2:$C$73,2,0)</f>
        <v>#N/A</v>
      </c>
      <c r="E103" s="9">
        <v>0</v>
      </c>
      <c r="F103" s="9">
        <v>0</v>
      </c>
      <c r="G103" s="9">
        <f t="shared" si="1"/>
        <v>0</v>
      </c>
      <c r="H103" s="7"/>
    </row>
    <row r="104" spans="1:8" x14ac:dyDescent="0.3">
      <c r="A104" s="7"/>
      <c r="B104" s="8">
        <v>0</v>
      </c>
      <c r="C104" s="7">
        <v>0</v>
      </c>
      <c r="D104" s="10" t="e">
        <f>VLOOKUP(C104,'Plan de cuentas'!$B$2:$C$73,2,0)</f>
        <v>#N/A</v>
      </c>
      <c r="E104" s="9">
        <v>0</v>
      </c>
      <c r="F104" s="9">
        <v>0</v>
      </c>
      <c r="G104" s="9">
        <f t="shared" si="1"/>
        <v>0</v>
      </c>
      <c r="H104" s="7"/>
    </row>
    <row r="105" spans="1:8" x14ac:dyDescent="0.3">
      <c r="A105" s="7"/>
      <c r="B105" s="8">
        <v>0</v>
      </c>
      <c r="C105" s="7">
        <v>0</v>
      </c>
      <c r="D105" s="10" t="e">
        <f>VLOOKUP(C105,'Plan de cuentas'!$B$2:$C$73,2,0)</f>
        <v>#N/A</v>
      </c>
      <c r="E105" s="9">
        <v>0</v>
      </c>
      <c r="F105" s="9">
        <v>0</v>
      </c>
      <c r="G105" s="9">
        <f t="shared" si="1"/>
        <v>0</v>
      </c>
      <c r="H105" s="7"/>
    </row>
    <row r="106" spans="1:8" x14ac:dyDescent="0.3">
      <c r="A106" s="7"/>
      <c r="B106" s="8">
        <v>0</v>
      </c>
      <c r="C106" s="7">
        <v>0</v>
      </c>
      <c r="D106" s="10" t="e">
        <f>VLOOKUP(C106,'Plan de cuentas'!$B$2:$C$73,2,0)</f>
        <v>#N/A</v>
      </c>
      <c r="E106" s="9">
        <v>0</v>
      </c>
      <c r="F106" s="9">
        <v>0</v>
      </c>
      <c r="G106" s="9">
        <f t="shared" si="1"/>
        <v>0</v>
      </c>
      <c r="H106" s="7"/>
    </row>
    <row r="107" spans="1:8" x14ac:dyDescent="0.3">
      <c r="A107" s="7"/>
      <c r="B107" s="8">
        <v>0</v>
      </c>
      <c r="C107" s="7">
        <v>0</v>
      </c>
      <c r="D107" s="10" t="e">
        <f>VLOOKUP(C107,'Plan de cuentas'!$B$2:$C$73,2,0)</f>
        <v>#N/A</v>
      </c>
      <c r="E107" s="9">
        <v>0</v>
      </c>
      <c r="F107" s="9">
        <v>0</v>
      </c>
      <c r="G107" s="9">
        <f t="shared" si="1"/>
        <v>0</v>
      </c>
      <c r="H107" s="7"/>
    </row>
    <row r="108" spans="1:8" x14ac:dyDescent="0.3">
      <c r="A108" s="7"/>
      <c r="B108" s="8">
        <v>0</v>
      </c>
      <c r="C108" s="7">
        <v>0</v>
      </c>
      <c r="D108" s="10" t="e">
        <f>VLOOKUP(C108,'Plan de cuentas'!$B$2:$C$73,2,0)</f>
        <v>#N/A</v>
      </c>
      <c r="E108" s="9">
        <v>0</v>
      </c>
      <c r="F108" s="9">
        <v>0</v>
      </c>
      <c r="G108" s="9">
        <f t="shared" si="1"/>
        <v>0</v>
      </c>
      <c r="H108" s="7"/>
    </row>
    <row r="109" spans="1:8" x14ac:dyDescent="0.3">
      <c r="A109" s="7"/>
      <c r="B109" s="8">
        <v>0</v>
      </c>
      <c r="C109" s="7">
        <v>0</v>
      </c>
      <c r="D109" s="10" t="e">
        <f>VLOOKUP(C109,'Plan de cuentas'!$B$2:$C$73,2,0)</f>
        <v>#N/A</v>
      </c>
      <c r="E109" s="9">
        <v>0</v>
      </c>
      <c r="F109" s="9">
        <v>0</v>
      </c>
      <c r="G109" s="9">
        <f t="shared" si="1"/>
        <v>0</v>
      </c>
      <c r="H109" s="7"/>
    </row>
    <row r="110" spans="1:8" x14ac:dyDescent="0.3">
      <c r="A110" s="7"/>
      <c r="B110" s="8">
        <v>0</v>
      </c>
      <c r="C110" s="7">
        <v>0</v>
      </c>
      <c r="D110" s="10" t="e">
        <f>VLOOKUP(C110,'Plan de cuentas'!$B$2:$C$73,2,0)</f>
        <v>#N/A</v>
      </c>
      <c r="E110" s="9">
        <v>0</v>
      </c>
      <c r="F110" s="9">
        <v>0</v>
      </c>
      <c r="G110" s="9">
        <f t="shared" si="1"/>
        <v>0</v>
      </c>
      <c r="H110" s="7"/>
    </row>
    <row r="111" spans="1:8" x14ac:dyDescent="0.3">
      <c r="A111" s="7"/>
      <c r="B111" s="8">
        <v>42880</v>
      </c>
      <c r="C111" s="7">
        <v>0</v>
      </c>
      <c r="D111" s="10" t="e">
        <f>VLOOKUP(C111,'Plan de cuentas'!$B$2:$C$73,2,0)</f>
        <v>#N/A</v>
      </c>
      <c r="E111" s="9">
        <v>0</v>
      </c>
      <c r="F111" s="9">
        <v>0</v>
      </c>
      <c r="G111" s="9">
        <f t="shared" si="1"/>
        <v>0</v>
      </c>
      <c r="H111" s="7"/>
    </row>
    <row r="112" spans="1:8" x14ac:dyDescent="0.3">
      <c r="A112" s="7"/>
      <c r="B112" s="8">
        <v>42880</v>
      </c>
      <c r="C112" s="7">
        <v>0</v>
      </c>
      <c r="D112" s="10" t="e">
        <f>VLOOKUP(C112,'Plan de cuentas'!$B$2:$C$73,2,0)</f>
        <v>#N/A</v>
      </c>
      <c r="E112" s="9">
        <v>0</v>
      </c>
      <c r="F112" s="9">
        <v>0</v>
      </c>
      <c r="G112" s="9">
        <f t="shared" si="1"/>
        <v>0</v>
      </c>
      <c r="H112" s="7"/>
    </row>
    <row r="113" spans="1:10" x14ac:dyDescent="0.3">
      <c r="A113" s="7"/>
      <c r="B113" s="8">
        <v>42880</v>
      </c>
      <c r="C113" s="7">
        <v>0</v>
      </c>
      <c r="D113" s="10" t="e">
        <f>VLOOKUP(C113,'Plan de cuentas'!$B$2:$C$73,2,0)</f>
        <v>#N/A</v>
      </c>
      <c r="E113" s="9">
        <v>0</v>
      </c>
      <c r="F113" s="9">
        <v>0</v>
      </c>
      <c r="G113" s="9">
        <f t="shared" si="1"/>
        <v>0</v>
      </c>
      <c r="H113" s="7"/>
    </row>
    <row r="114" spans="1:10" x14ac:dyDescent="0.3">
      <c r="A114" s="7"/>
      <c r="B114" s="8">
        <v>0</v>
      </c>
      <c r="C114" s="7">
        <v>0</v>
      </c>
      <c r="D114" s="10" t="e">
        <f>VLOOKUP(C114,'Plan de cuentas'!$B$2:$C$73,2,0)</f>
        <v>#N/A</v>
      </c>
      <c r="E114" s="9">
        <v>0</v>
      </c>
      <c r="F114" s="9">
        <v>0</v>
      </c>
      <c r="G114" s="9">
        <f t="shared" si="1"/>
        <v>0</v>
      </c>
      <c r="H114" s="7"/>
    </row>
    <row r="115" spans="1:10" x14ac:dyDescent="0.3">
      <c r="A115" s="7"/>
      <c r="B115" s="8">
        <v>0</v>
      </c>
      <c r="C115" s="7">
        <v>0</v>
      </c>
      <c r="D115" s="10" t="e">
        <f>VLOOKUP(C115,'Plan de cuentas'!$B$2:$C$73,2,0)</f>
        <v>#N/A</v>
      </c>
      <c r="E115" s="9">
        <v>0</v>
      </c>
      <c r="F115" s="9">
        <v>0</v>
      </c>
      <c r="G115" s="9">
        <f t="shared" si="1"/>
        <v>0</v>
      </c>
      <c r="H115" s="7"/>
    </row>
    <row r="116" spans="1:10" x14ac:dyDescent="0.3">
      <c r="A116" s="7"/>
      <c r="B116" s="8">
        <v>0</v>
      </c>
      <c r="C116" s="7">
        <v>0</v>
      </c>
      <c r="D116" s="10" t="e">
        <f>VLOOKUP(C116,'Plan de cuentas'!$B$2:$C$73,2,0)</f>
        <v>#N/A</v>
      </c>
      <c r="E116" s="9">
        <v>0</v>
      </c>
      <c r="F116" s="9">
        <v>0</v>
      </c>
      <c r="G116" s="9">
        <f t="shared" si="1"/>
        <v>0</v>
      </c>
      <c r="H116" s="7"/>
    </row>
    <row r="117" spans="1:10" x14ac:dyDescent="0.3">
      <c r="A117" s="7"/>
      <c r="B117" s="8">
        <v>0</v>
      </c>
      <c r="C117" s="7">
        <v>0</v>
      </c>
      <c r="D117" s="10" t="e">
        <f>VLOOKUP(C117,'Plan de cuentas'!$B$2:$C$73,2,0)</f>
        <v>#N/A</v>
      </c>
      <c r="E117" s="9">
        <v>0</v>
      </c>
      <c r="F117" s="9">
        <v>0</v>
      </c>
      <c r="G117" s="9">
        <f t="shared" si="1"/>
        <v>0</v>
      </c>
      <c r="H117" s="7"/>
    </row>
    <row r="118" spans="1:10" x14ac:dyDescent="0.3">
      <c r="A118" s="7"/>
      <c r="B118" s="8">
        <v>0</v>
      </c>
      <c r="C118" s="7">
        <v>0</v>
      </c>
      <c r="D118" s="10" t="e">
        <f>VLOOKUP(C118,'Plan de cuentas'!$B$2:$C$73,2,0)</f>
        <v>#N/A</v>
      </c>
      <c r="E118" s="9">
        <v>0</v>
      </c>
      <c r="F118" s="9">
        <v>0</v>
      </c>
      <c r="G118" s="9">
        <f t="shared" si="1"/>
        <v>0</v>
      </c>
      <c r="H118" s="7"/>
    </row>
    <row r="119" spans="1:10" x14ac:dyDescent="0.3">
      <c r="A119" s="7"/>
      <c r="B119" s="8">
        <v>0</v>
      </c>
      <c r="C119" s="7">
        <v>0</v>
      </c>
      <c r="D119" s="10" t="e">
        <f>VLOOKUP(C119,'Plan de cuentas'!$B$2:$C$73,2,0)</f>
        <v>#N/A</v>
      </c>
      <c r="E119" s="9">
        <v>0</v>
      </c>
      <c r="F119" s="9">
        <v>0</v>
      </c>
      <c r="G119" s="9">
        <f t="shared" si="1"/>
        <v>0</v>
      </c>
      <c r="H119" s="7"/>
    </row>
    <row r="120" spans="1:10" x14ac:dyDescent="0.3">
      <c r="A120" s="7"/>
      <c r="B120" s="8">
        <v>0</v>
      </c>
      <c r="C120" s="7">
        <v>0</v>
      </c>
      <c r="D120" s="10" t="e">
        <f>VLOOKUP(C120,'Plan de cuentas'!$B$2:$C$73,2,0)</f>
        <v>#N/A</v>
      </c>
      <c r="E120" s="9">
        <v>0</v>
      </c>
      <c r="F120" s="9">
        <v>0</v>
      </c>
      <c r="G120" s="9">
        <f t="shared" si="1"/>
        <v>0</v>
      </c>
      <c r="H120" s="7"/>
    </row>
    <row r="121" spans="1:10" x14ac:dyDescent="0.3">
      <c r="A121" s="7"/>
      <c r="B121" s="8">
        <v>0</v>
      </c>
      <c r="C121" s="7">
        <v>0</v>
      </c>
      <c r="D121" s="10" t="e">
        <f>VLOOKUP(C121,'Plan de cuentas'!$B$2:$C$73,2,0)</f>
        <v>#N/A</v>
      </c>
      <c r="E121" s="9">
        <v>0</v>
      </c>
      <c r="F121" s="9">
        <v>0</v>
      </c>
      <c r="G121" s="9">
        <f t="shared" si="1"/>
        <v>0</v>
      </c>
      <c r="H121" s="7"/>
      <c r="J121" s="6"/>
    </row>
    <row r="122" spans="1:10" x14ac:dyDescent="0.3">
      <c r="A122" s="7"/>
      <c r="B122" s="8">
        <v>0</v>
      </c>
      <c r="C122" s="7">
        <v>0</v>
      </c>
      <c r="D122" s="10" t="e">
        <f>VLOOKUP(C122,'Plan de cuentas'!$B$2:$C$73,2,0)</f>
        <v>#N/A</v>
      </c>
      <c r="E122" s="9">
        <v>0</v>
      </c>
      <c r="F122" s="9">
        <v>0</v>
      </c>
      <c r="G122" s="9">
        <f t="shared" si="1"/>
        <v>0</v>
      </c>
      <c r="H122" s="7"/>
      <c r="J122" s="6"/>
    </row>
    <row r="123" spans="1:10" x14ac:dyDescent="0.3">
      <c r="A123" s="7"/>
      <c r="B123" s="8">
        <v>0</v>
      </c>
      <c r="C123" s="7">
        <v>0</v>
      </c>
      <c r="D123" s="10" t="e">
        <f>VLOOKUP(C123,'Plan de cuentas'!$B$2:$C$73,2,0)</f>
        <v>#N/A</v>
      </c>
      <c r="E123" s="9">
        <v>0</v>
      </c>
      <c r="F123" s="9">
        <v>0</v>
      </c>
      <c r="G123" s="9">
        <f t="shared" si="1"/>
        <v>0</v>
      </c>
      <c r="H123" s="7"/>
      <c r="J123" s="6"/>
    </row>
    <row r="124" spans="1:10" x14ac:dyDescent="0.3">
      <c r="A124" s="7"/>
      <c r="B124" s="8">
        <v>0</v>
      </c>
      <c r="C124" s="7">
        <v>0</v>
      </c>
      <c r="D124" s="10" t="e">
        <f>VLOOKUP(C124,'Plan de cuentas'!$B$2:$C$73,2,0)</f>
        <v>#N/A</v>
      </c>
      <c r="E124" s="9">
        <v>0</v>
      </c>
      <c r="F124" s="9">
        <v>0</v>
      </c>
      <c r="G124" s="9">
        <f t="shared" si="1"/>
        <v>0</v>
      </c>
      <c r="H124" s="7"/>
      <c r="J124" s="6"/>
    </row>
    <row r="125" spans="1:10" x14ac:dyDescent="0.3">
      <c r="A125" s="7"/>
      <c r="B125" s="8">
        <v>0</v>
      </c>
      <c r="C125" s="7">
        <v>0</v>
      </c>
      <c r="D125" s="7" t="e">
        <f>VLOOKUP(C125,'Plan de cuentas'!$B$2:$C$73,2,0)</f>
        <v>#N/A</v>
      </c>
      <c r="E125" s="9">
        <v>0</v>
      </c>
      <c r="F125" s="9">
        <v>0</v>
      </c>
      <c r="G125" s="9">
        <f t="shared" si="1"/>
        <v>0</v>
      </c>
      <c r="H125" s="7"/>
    </row>
    <row r="126" spans="1:10" x14ac:dyDescent="0.3">
      <c r="A126" s="7"/>
      <c r="B126" s="8">
        <v>0</v>
      </c>
      <c r="C126" s="7">
        <v>0</v>
      </c>
      <c r="D126" s="7" t="e">
        <f>VLOOKUP(C126,'Plan de cuentas'!$B$2:$C$73,2,0)</f>
        <v>#N/A</v>
      </c>
      <c r="E126" s="9">
        <v>0</v>
      </c>
      <c r="F126" s="9">
        <v>0</v>
      </c>
      <c r="G126" s="9">
        <f t="shared" si="1"/>
        <v>0</v>
      </c>
      <c r="H126" s="7"/>
    </row>
    <row r="127" spans="1:10" x14ac:dyDescent="0.3">
      <c r="A127" s="7"/>
      <c r="B127" s="8">
        <v>0</v>
      </c>
      <c r="C127" s="7">
        <v>0</v>
      </c>
      <c r="D127" s="7" t="e">
        <f>VLOOKUP(C127,'Plan de cuentas'!$B$2:$C$73,2,0)</f>
        <v>#N/A</v>
      </c>
      <c r="E127" s="9">
        <v>0</v>
      </c>
      <c r="F127" s="9">
        <v>0</v>
      </c>
      <c r="G127" s="9">
        <f t="shared" si="1"/>
        <v>0</v>
      </c>
      <c r="H127" s="7"/>
    </row>
    <row r="128" spans="1:10" x14ac:dyDescent="0.3">
      <c r="A128" s="7"/>
      <c r="B128" s="8">
        <v>0</v>
      </c>
      <c r="C128" s="7">
        <v>0</v>
      </c>
      <c r="D128" s="7" t="e">
        <f>VLOOKUP(C128,'Plan de cuentas'!$B$2:$C$73,2,0)</f>
        <v>#N/A</v>
      </c>
      <c r="E128" s="9">
        <v>0</v>
      </c>
      <c r="F128" s="9">
        <v>0</v>
      </c>
      <c r="G128" s="9">
        <f t="shared" si="1"/>
        <v>0</v>
      </c>
      <c r="H128" s="7"/>
    </row>
    <row r="129" spans="1:8" x14ac:dyDescent="0.3">
      <c r="A129" s="7"/>
      <c r="B129" s="8">
        <v>0</v>
      </c>
      <c r="C129" s="7">
        <v>0</v>
      </c>
      <c r="D129" s="7" t="e">
        <f>VLOOKUP(C129,'Plan de cuentas'!$B$2:$C$73,2,0)</f>
        <v>#N/A</v>
      </c>
      <c r="E129" s="9">
        <v>0</v>
      </c>
      <c r="F129" s="9">
        <v>0</v>
      </c>
      <c r="G129" s="9">
        <f t="shared" si="1"/>
        <v>0</v>
      </c>
      <c r="H129" s="7"/>
    </row>
    <row r="130" spans="1:8" x14ac:dyDescent="0.3">
      <c r="A130" s="7"/>
      <c r="B130" s="8">
        <v>0</v>
      </c>
      <c r="C130" s="7">
        <v>0</v>
      </c>
      <c r="D130" s="7" t="e">
        <f>VLOOKUP(C130,'Plan de cuentas'!$B$2:$C$73,2,0)</f>
        <v>#N/A</v>
      </c>
      <c r="E130" s="9">
        <v>0</v>
      </c>
      <c r="F130" s="9">
        <v>0</v>
      </c>
      <c r="G130" s="9">
        <f t="shared" si="1"/>
        <v>0</v>
      </c>
      <c r="H130" s="7"/>
    </row>
    <row r="131" spans="1:8" x14ac:dyDescent="0.3">
      <c r="A131" s="7"/>
      <c r="B131" s="8">
        <v>0</v>
      </c>
      <c r="C131" s="7">
        <v>0</v>
      </c>
      <c r="D131" s="7" t="e">
        <f>VLOOKUP(C131,'Plan de cuentas'!$B$2:$C$73,2,0)</f>
        <v>#N/A</v>
      </c>
      <c r="E131" s="9">
        <v>0</v>
      </c>
      <c r="F131" s="9">
        <v>0</v>
      </c>
      <c r="G131" s="9">
        <f t="shared" si="1"/>
        <v>0</v>
      </c>
      <c r="H131" s="7"/>
    </row>
    <row r="132" spans="1:8" x14ac:dyDescent="0.3">
      <c r="A132" s="7"/>
      <c r="B132" s="8">
        <v>0</v>
      </c>
      <c r="C132" s="7">
        <v>0</v>
      </c>
      <c r="D132" s="7" t="e">
        <f>VLOOKUP(C132,'Plan de cuentas'!$B$2:$C$73,2,0)</f>
        <v>#N/A</v>
      </c>
      <c r="E132" s="9">
        <v>0</v>
      </c>
      <c r="F132" s="9">
        <v>0</v>
      </c>
      <c r="G132" s="9">
        <f t="shared" si="1"/>
        <v>0</v>
      </c>
      <c r="H132" s="7"/>
    </row>
    <row r="133" spans="1:8" x14ac:dyDescent="0.3">
      <c r="A133" s="7"/>
      <c r="B133" s="8">
        <v>0</v>
      </c>
      <c r="C133" s="7">
        <v>0</v>
      </c>
      <c r="D133" s="7" t="e">
        <f>VLOOKUP(C133,'Plan de cuentas'!$B$2:$C$73,2,0)</f>
        <v>#N/A</v>
      </c>
      <c r="E133" s="9">
        <v>0</v>
      </c>
      <c r="F133" s="9">
        <v>0</v>
      </c>
      <c r="G133" s="9">
        <f t="shared" si="1"/>
        <v>0</v>
      </c>
      <c r="H133" s="7"/>
    </row>
    <row r="134" spans="1:8" x14ac:dyDescent="0.3">
      <c r="A134" s="7"/>
      <c r="B134" s="8">
        <v>0</v>
      </c>
      <c r="C134" s="7">
        <v>0</v>
      </c>
      <c r="D134" s="7" t="e">
        <f>VLOOKUP(C134,'Plan de cuentas'!$B$2:$C$73,2,0)</f>
        <v>#N/A</v>
      </c>
      <c r="E134" s="9">
        <v>0</v>
      </c>
      <c r="F134" s="9">
        <v>0</v>
      </c>
      <c r="G134" s="9">
        <f t="shared" si="1"/>
        <v>0</v>
      </c>
      <c r="H134" s="7"/>
    </row>
    <row r="135" spans="1:8" x14ac:dyDescent="0.3">
      <c r="A135" s="7"/>
      <c r="B135" s="8">
        <v>0</v>
      </c>
      <c r="C135" s="7">
        <v>0</v>
      </c>
      <c r="D135" s="7" t="e">
        <f>VLOOKUP(C135,'Plan de cuentas'!$B$2:$C$73,2,0)</f>
        <v>#N/A</v>
      </c>
      <c r="E135" s="9">
        <v>0</v>
      </c>
      <c r="F135" s="9">
        <v>0</v>
      </c>
      <c r="G135" s="9">
        <f t="shared" si="1"/>
        <v>0</v>
      </c>
      <c r="H135" s="7"/>
    </row>
    <row r="136" spans="1:8" x14ac:dyDescent="0.3">
      <c r="A136" s="7"/>
      <c r="B136" s="8">
        <v>0</v>
      </c>
      <c r="C136" s="7">
        <v>0</v>
      </c>
      <c r="D136" s="7" t="e">
        <f>VLOOKUP(C136,'Plan de cuentas'!$B$2:$C$73,2,0)</f>
        <v>#N/A</v>
      </c>
      <c r="E136" s="9">
        <v>0</v>
      </c>
      <c r="F136" s="9">
        <v>0</v>
      </c>
      <c r="G136" s="9">
        <f t="shared" si="1"/>
        <v>0</v>
      </c>
      <c r="H136" s="7"/>
    </row>
    <row r="137" spans="1:8" x14ac:dyDescent="0.3">
      <c r="A137" s="7"/>
      <c r="B137" s="8">
        <v>0</v>
      </c>
      <c r="C137" s="7">
        <v>0</v>
      </c>
      <c r="D137" s="7" t="e">
        <f>VLOOKUP(C137,'Plan de cuentas'!$B$2:$C$73,2,0)</f>
        <v>#N/A</v>
      </c>
      <c r="E137" s="9">
        <v>0</v>
      </c>
      <c r="F137" s="9">
        <v>0</v>
      </c>
      <c r="G137" s="9">
        <f t="shared" si="1"/>
        <v>0</v>
      </c>
      <c r="H137" s="7"/>
    </row>
    <row r="138" spans="1:8" x14ac:dyDescent="0.3">
      <c r="A138" s="7"/>
      <c r="B138" s="8">
        <v>0</v>
      </c>
      <c r="C138" s="7">
        <v>0</v>
      </c>
      <c r="D138" s="7" t="e">
        <f>VLOOKUP(C138,'Plan de cuentas'!$B$2:$C$73,2,0)</f>
        <v>#N/A</v>
      </c>
      <c r="E138" s="9">
        <v>0</v>
      </c>
      <c r="F138" s="9">
        <v>0</v>
      </c>
      <c r="G138" s="9">
        <f t="shared" si="1"/>
        <v>0</v>
      </c>
      <c r="H138" s="7"/>
    </row>
    <row r="139" spans="1:8" x14ac:dyDescent="0.3">
      <c r="A139" s="7"/>
      <c r="B139" s="8">
        <v>0</v>
      </c>
      <c r="C139" s="7">
        <v>0</v>
      </c>
      <c r="D139" s="7" t="e">
        <f>VLOOKUP(C139,'Plan de cuentas'!$B$2:$C$73,2,0)</f>
        <v>#N/A</v>
      </c>
      <c r="E139" s="9">
        <v>0</v>
      </c>
      <c r="F139" s="9">
        <v>0</v>
      </c>
      <c r="G139" s="9">
        <f t="shared" si="1"/>
        <v>0</v>
      </c>
      <c r="H139" s="7"/>
    </row>
    <row r="140" spans="1:8" x14ac:dyDescent="0.3">
      <c r="A140" s="7"/>
      <c r="B140" s="8">
        <v>0</v>
      </c>
      <c r="C140" s="7">
        <v>0</v>
      </c>
      <c r="D140" s="7" t="e">
        <f>VLOOKUP(C140,'Plan de cuentas'!$B$2:$C$73,2,0)</f>
        <v>#N/A</v>
      </c>
      <c r="E140" s="9">
        <v>0</v>
      </c>
      <c r="F140" s="9">
        <v>0</v>
      </c>
      <c r="G140" s="9">
        <f t="shared" ref="G140:G203" si="2">+E140-F140</f>
        <v>0</v>
      </c>
      <c r="H140" s="7"/>
    </row>
    <row r="141" spans="1:8" x14ac:dyDescent="0.3">
      <c r="A141" s="7"/>
      <c r="B141" s="8">
        <v>0</v>
      </c>
      <c r="C141" s="7">
        <v>0</v>
      </c>
      <c r="D141" s="7" t="e">
        <f>VLOOKUP(C141,'Plan de cuentas'!$B$2:$C$73,2,0)</f>
        <v>#N/A</v>
      </c>
      <c r="E141" s="9">
        <v>0</v>
      </c>
      <c r="F141" s="9">
        <v>0</v>
      </c>
      <c r="G141" s="9">
        <f t="shared" si="2"/>
        <v>0</v>
      </c>
      <c r="H141" s="7"/>
    </row>
    <row r="142" spans="1:8" x14ac:dyDescent="0.3">
      <c r="A142" s="7"/>
      <c r="B142" s="8">
        <v>0</v>
      </c>
      <c r="C142" s="7">
        <v>0</v>
      </c>
      <c r="D142" s="7" t="e">
        <f>VLOOKUP(C142,'Plan de cuentas'!$B$2:$C$73,2,0)</f>
        <v>#N/A</v>
      </c>
      <c r="E142" s="9">
        <v>0</v>
      </c>
      <c r="F142" s="9">
        <v>0</v>
      </c>
      <c r="G142" s="9">
        <f t="shared" si="2"/>
        <v>0</v>
      </c>
      <c r="H142" s="7"/>
    </row>
    <row r="143" spans="1:8" x14ac:dyDescent="0.3">
      <c r="A143" s="7"/>
      <c r="B143" s="8">
        <v>0</v>
      </c>
      <c r="C143" s="7">
        <v>0</v>
      </c>
      <c r="D143" s="7" t="e">
        <f>VLOOKUP(C143,'Plan de cuentas'!$B$2:$C$73,2,0)</f>
        <v>#N/A</v>
      </c>
      <c r="E143" s="9">
        <v>0</v>
      </c>
      <c r="F143" s="9">
        <v>0</v>
      </c>
      <c r="G143" s="9">
        <f t="shared" si="2"/>
        <v>0</v>
      </c>
      <c r="H143" s="7"/>
    </row>
    <row r="144" spans="1:8" x14ac:dyDescent="0.3">
      <c r="A144" s="7"/>
      <c r="B144" s="8">
        <v>0</v>
      </c>
      <c r="C144" s="7">
        <v>0</v>
      </c>
      <c r="D144" s="7" t="e">
        <f>VLOOKUP(C144,'Plan de cuentas'!$B$2:$C$73,2,0)</f>
        <v>#N/A</v>
      </c>
      <c r="E144" s="9">
        <v>0</v>
      </c>
      <c r="F144" s="9">
        <v>0</v>
      </c>
      <c r="G144" s="9">
        <f t="shared" si="2"/>
        <v>0</v>
      </c>
      <c r="H144" s="7"/>
    </row>
    <row r="145" spans="1:8" x14ac:dyDescent="0.3">
      <c r="A145" s="7"/>
      <c r="B145" s="8">
        <v>0</v>
      </c>
      <c r="C145" s="7">
        <v>0</v>
      </c>
      <c r="D145" s="7" t="e">
        <f>VLOOKUP(C145,'Plan de cuentas'!$B$2:$C$73,2,0)</f>
        <v>#N/A</v>
      </c>
      <c r="E145" s="9">
        <v>0</v>
      </c>
      <c r="F145" s="9">
        <v>0</v>
      </c>
      <c r="G145" s="9">
        <f t="shared" si="2"/>
        <v>0</v>
      </c>
      <c r="H145" s="7"/>
    </row>
    <row r="146" spans="1:8" x14ac:dyDescent="0.3">
      <c r="A146" s="7"/>
      <c r="B146" s="8">
        <v>0</v>
      </c>
      <c r="C146" s="7">
        <v>0</v>
      </c>
      <c r="D146" s="7" t="e">
        <f>VLOOKUP(C146,'Plan de cuentas'!$B$2:$C$73,2,0)</f>
        <v>#N/A</v>
      </c>
      <c r="E146" s="9">
        <v>0</v>
      </c>
      <c r="F146" s="9">
        <v>0</v>
      </c>
      <c r="G146" s="9">
        <f t="shared" si="2"/>
        <v>0</v>
      </c>
      <c r="H146" s="7"/>
    </row>
    <row r="147" spans="1:8" x14ac:dyDescent="0.3">
      <c r="A147" s="7"/>
      <c r="B147" s="8">
        <v>0</v>
      </c>
      <c r="C147" s="7">
        <v>0</v>
      </c>
      <c r="D147" s="7" t="e">
        <f>VLOOKUP(C147,'Plan de cuentas'!$B$2:$C$73,2,0)</f>
        <v>#N/A</v>
      </c>
      <c r="E147" s="9">
        <v>0</v>
      </c>
      <c r="F147" s="9">
        <v>0</v>
      </c>
      <c r="G147" s="9">
        <f t="shared" si="2"/>
        <v>0</v>
      </c>
      <c r="H147" s="7"/>
    </row>
    <row r="148" spans="1:8" x14ac:dyDescent="0.3">
      <c r="A148" s="7"/>
      <c r="B148" s="8">
        <v>0</v>
      </c>
      <c r="C148" s="7">
        <v>0</v>
      </c>
      <c r="D148" s="7" t="e">
        <f>VLOOKUP(C148,'Plan de cuentas'!$B$2:$C$73,2,0)</f>
        <v>#N/A</v>
      </c>
      <c r="E148" s="9">
        <v>0</v>
      </c>
      <c r="F148" s="9">
        <v>0</v>
      </c>
      <c r="G148" s="9">
        <f t="shared" si="2"/>
        <v>0</v>
      </c>
      <c r="H148" s="7"/>
    </row>
    <row r="149" spans="1:8" x14ac:dyDescent="0.3">
      <c r="A149" s="7"/>
      <c r="B149" s="8">
        <v>0</v>
      </c>
      <c r="C149" s="7">
        <v>0</v>
      </c>
      <c r="D149" s="7" t="e">
        <f>VLOOKUP(C149,'Plan de cuentas'!$B$2:$C$73,2,0)</f>
        <v>#N/A</v>
      </c>
      <c r="E149" s="9">
        <v>0</v>
      </c>
      <c r="F149" s="9">
        <v>0</v>
      </c>
      <c r="G149" s="9">
        <f t="shared" si="2"/>
        <v>0</v>
      </c>
      <c r="H149" s="7"/>
    </row>
    <row r="150" spans="1:8" x14ac:dyDescent="0.3">
      <c r="A150" s="7"/>
      <c r="B150" s="8">
        <v>0</v>
      </c>
      <c r="C150" s="7">
        <v>0</v>
      </c>
      <c r="D150" s="7" t="e">
        <f>VLOOKUP(C150,'Plan de cuentas'!$B$2:$C$73,2,0)</f>
        <v>#N/A</v>
      </c>
      <c r="E150" s="9">
        <v>0</v>
      </c>
      <c r="F150" s="9">
        <v>0</v>
      </c>
      <c r="G150" s="9">
        <f t="shared" si="2"/>
        <v>0</v>
      </c>
      <c r="H150" s="7"/>
    </row>
    <row r="151" spans="1:8" x14ac:dyDescent="0.3">
      <c r="A151" s="7"/>
      <c r="B151" s="8">
        <v>0</v>
      </c>
      <c r="C151" s="7">
        <v>0</v>
      </c>
      <c r="D151" s="7" t="e">
        <f>VLOOKUP(C151,'Plan de cuentas'!$B$2:$C$73,2,0)</f>
        <v>#N/A</v>
      </c>
      <c r="E151" s="9">
        <v>0</v>
      </c>
      <c r="F151" s="9">
        <v>0</v>
      </c>
      <c r="G151" s="9">
        <f t="shared" si="2"/>
        <v>0</v>
      </c>
      <c r="H151" s="7"/>
    </row>
    <row r="152" spans="1:8" x14ac:dyDescent="0.3">
      <c r="A152" s="7"/>
      <c r="B152" s="8">
        <v>0</v>
      </c>
      <c r="C152" s="7">
        <v>0</v>
      </c>
      <c r="D152" s="7" t="e">
        <f>VLOOKUP(C152,'Plan de cuentas'!$B$2:$C$73,2,0)</f>
        <v>#N/A</v>
      </c>
      <c r="E152" s="9">
        <v>0</v>
      </c>
      <c r="F152" s="9">
        <v>0</v>
      </c>
      <c r="G152" s="9">
        <f t="shared" si="2"/>
        <v>0</v>
      </c>
      <c r="H152" s="7"/>
    </row>
    <row r="153" spans="1:8" x14ac:dyDescent="0.3">
      <c r="A153" s="7"/>
      <c r="B153" s="8">
        <v>0</v>
      </c>
      <c r="C153" s="7">
        <v>0</v>
      </c>
      <c r="D153" s="7" t="e">
        <f>VLOOKUP(C153,'Plan de cuentas'!$B$2:$C$73,2,0)</f>
        <v>#N/A</v>
      </c>
      <c r="E153" s="9">
        <v>0</v>
      </c>
      <c r="F153" s="9">
        <v>0</v>
      </c>
      <c r="G153" s="9">
        <f t="shared" si="2"/>
        <v>0</v>
      </c>
      <c r="H153" s="7"/>
    </row>
    <row r="154" spans="1:8" x14ac:dyDescent="0.3">
      <c r="A154" s="7"/>
      <c r="B154" s="8">
        <v>0</v>
      </c>
      <c r="C154" s="7">
        <v>0</v>
      </c>
      <c r="D154" s="7" t="e">
        <f>VLOOKUP(C154,'Plan de cuentas'!$B$2:$C$73,2,0)</f>
        <v>#N/A</v>
      </c>
      <c r="E154" s="9">
        <v>0</v>
      </c>
      <c r="F154" s="9">
        <v>0</v>
      </c>
      <c r="G154" s="9">
        <f t="shared" si="2"/>
        <v>0</v>
      </c>
      <c r="H154" s="7"/>
    </row>
    <row r="155" spans="1:8" x14ac:dyDescent="0.3">
      <c r="A155" s="7"/>
      <c r="B155" s="8">
        <v>0</v>
      </c>
      <c r="C155" s="7">
        <v>0</v>
      </c>
      <c r="D155" s="7" t="e">
        <f>VLOOKUP(C155,'Plan de cuentas'!$B$2:$C$73,2,0)</f>
        <v>#N/A</v>
      </c>
      <c r="E155" s="9">
        <v>0</v>
      </c>
      <c r="F155" s="9">
        <v>0</v>
      </c>
      <c r="G155" s="9">
        <f t="shared" si="2"/>
        <v>0</v>
      </c>
      <c r="H155" s="7"/>
    </row>
    <row r="156" spans="1:8" x14ac:dyDescent="0.3">
      <c r="A156" s="7"/>
      <c r="B156" s="8">
        <v>0</v>
      </c>
      <c r="C156" s="7">
        <v>0</v>
      </c>
      <c r="D156" s="7" t="e">
        <f>VLOOKUP(C156,'Plan de cuentas'!$B$2:$C$73,2,0)</f>
        <v>#N/A</v>
      </c>
      <c r="E156" s="9">
        <v>0</v>
      </c>
      <c r="F156" s="9">
        <v>0</v>
      </c>
      <c r="G156" s="9">
        <f t="shared" si="2"/>
        <v>0</v>
      </c>
      <c r="H156" s="7"/>
    </row>
    <row r="157" spans="1:8" x14ac:dyDescent="0.3">
      <c r="A157" s="7"/>
      <c r="B157" s="8">
        <v>1</v>
      </c>
      <c r="C157" s="7">
        <v>0</v>
      </c>
      <c r="D157" s="7" t="e">
        <f>VLOOKUP(C157,'Plan de cuentas'!$B$2:$C$73,2,0)</f>
        <v>#N/A</v>
      </c>
      <c r="E157" s="9">
        <v>0</v>
      </c>
      <c r="F157" s="9">
        <v>0</v>
      </c>
      <c r="G157" s="9">
        <f t="shared" si="2"/>
        <v>0</v>
      </c>
      <c r="H157" s="10"/>
    </row>
    <row r="158" spans="1:8" x14ac:dyDescent="0.3">
      <c r="A158" s="7"/>
      <c r="B158" s="8">
        <v>2</v>
      </c>
      <c r="C158" s="7">
        <v>0</v>
      </c>
      <c r="D158" s="7" t="e">
        <f>VLOOKUP(C158,'Plan de cuentas'!$B$2:$C$73,2,0)</f>
        <v>#N/A</v>
      </c>
      <c r="E158" s="9">
        <v>0</v>
      </c>
      <c r="F158" s="9">
        <v>0</v>
      </c>
      <c r="G158" s="9">
        <f t="shared" si="2"/>
        <v>0</v>
      </c>
      <c r="H158" s="10"/>
    </row>
    <row r="159" spans="1:8" x14ac:dyDescent="0.3">
      <c r="A159" s="7"/>
      <c r="B159" s="8">
        <v>3</v>
      </c>
      <c r="C159" s="7">
        <v>0</v>
      </c>
      <c r="D159" s="7" t="e">
        <f>VLOOKUP(C159,'Plan de cuentas'!$B$2:$C$73,2,0)</f>
        <v>#N/A</v>
      </c>
      <c r="E159" s="9">
        <v>0</v>
      </c>
      <c r="F159" s="9">
        <v>0</v>
      </c>
      <c r="G159" s="9">
        <f t="shared" si="2"/>
        <v>0</v>
      </c>
      <c r="H159" s="10"/>
    </row>
    <row r="160" spans="1:8" x14ac:dyDescent="0.3">
      <c r="A160" s="7"/>
      <c r="B160" s="8">
        <v>4</v>
      </c>
      <c r="C160" s="7">
        <v>0</v>
      </c>
      <c r="D160" s="7" t="e">
        <f>VLOOKUP(C160,'Plan de cuentas'!$B$2:$C$73,2,0)</f>
        <v>#N/A</v>
      </c>
      <c r="E160" s="9">
        <v>0</v>
      </c>
      <c r="F160" s="9">
        <v>0</v>
      </c>
      <c r="G160" s="9">
        <f t="shared" si="2"/>
        <v>0</v>
      </c>
      <c r="H160" s="10"/>
    </row>
    <row r="161" spans="1:8" x14ac:dyDescent="0.3">
      <c r="A161" s="7"/>
      <c r="B161" s="8">
        <v>5</v>
      </c>
      <c r="C161" s="7">
        <v>0</v>
      </c>
      <c r="D161" s="7" t="e">
        <f>VLOOKUP(C161,'Plan de cuentas'!$B$2:$C$73,2,0)</f>
        <v>#N/A</v>
      </c>
      <c r="E161" s="9">
        <v>0</v>
      </c>
      <c r="F161" s="9">
        <v>0</v>
      </c>
      <c r="G161" s="9">
        <f t="shared" si="2"/>
        <v>0</v>
      </c>
      <c r="H161" s="10"/>
    </row>
    <row r="162" spans="1:8" x14ac:dyDescent="0.3">
      <c r="A162" s="7"/>
      <c r="B162" s="8"/>
      <c r="C162" s="7">
        <v>0</v>
      </c>
      <c r="D162" s="7" t="e">
        <f>VLOOKUP(C162,'Plan de cuentas'!$B$2:$C$73,2,0)</f>
        <v>#N/A</v>
      </c>
      <c r="E162" s="9">
        <v>0</v>
      </c>
      <c r="F162" s="9">
        <v>0</v>
      </c>
      <c r="G162" s="9">
        <f t="shared" si="2"/>
        <v>0</v>
      </c>
      <c r="H162" s="10"/>
    </row>
    <row r="163" spans="1:8" x14ac:dyDescent="0.3">
      <c r="A163" s="7"/>
      <c r="B163" s="8"/>
      <c r="C163" s="7">
        <v>0</v>
      </c>
      <c r="D163" s="7" t="e">
        <f>VLOOKUP(C163,'Plan de cuentas'!$B$2:$C$73,2,0)</f>
        <v>#N/A</v>
      </c>
      <c r="E163" s="9">
        <v>0</v>
      </c>
      <c r="F163" s="9">
        <v>0</v>
      </c>
      <c r="G163" s="9">
        <f t="shared" si="2"/>
        <v>0</v>
      </c>
      <c r="H163" s="10"/>
    </row>
    <row r="164" spans="1:8" x14ac:dyDescent="0.3">
      <c r="A164" s="7"/>
      <c r="B164" s="8"/>
      <c r="C164" s="7">
        <v>0</v>
      </c>
      <c r="D164" s="7" t="e">
        <f>VLOOKUP(C164,'Plan de cuentas'!$B$2:$C$73,2,0)</f>
        <v>#N/A</v>
      </c>
      <c r="E164" s="11"/>
      <c r="F164" s="11"/>
      <c r="G164" s="9">
        <f t="shared" si="2"/>
        <v>0</v>
      </c>
      <c r="H164" s="10"/>
    </row>
    <row r="165" spans="1:8" x14ac:dyDescent="0.3">
      <c r="A165" s="7"/>
      <c r="B165" s="8"/>
      <c r="C165" s="7"/>
      <c r="D165" s="7" t="e">
        <f>VLOOKUP(C165,'Plan de cuentas'!$B$2:$C$73,2,0)</f>
        <v>#N/A</v>
      </c>
      <c r="E165" s="11"/>
      <c r="F165" s="11"/>
      <c r="G165" s="9">
        <f t="shared" si="2"/>
        <v>0</v>
      </c>
      <c r="H165" s="10"/>
    </row>
    <row r="166" spans="1:8" x14ac:dyDescent="0.3">
      <c r="A166" s="7"/>
      <c r="B166" s="8"/>
      <c r="C166" s="7"/>
      <c r="D166" s="7" t="e">
        <f>VLOOKUP(C166,'Plan de cuentas'!$B$2:$C$73,2,0)</f>
        <v>#N/A</v>
      </c>
      <c r="E166" s="11"/>
      <c r="F166" s="11"/>
      <c r="G166" s="9">
        <f t="shared" si="2"/>
        <v>0</v>
      </c>
      <c r="H166" s="10"/>
    </row>
    <row r="167" spans="1:8" x14ac:dyDescent="0.3">
      <c r="A167" s="7"/>
      <c r="B167" s="8"/>
      <c r="C167" s="7"/>
      <c r="D167" s="7" t="e">
        <f>VLOOKUP(C167,'Plan de cuentas'!$B$2:$C$73,2,0)</f>
        <v>#N/A</v>
      </c>
      <c r="E167" s="11"/>
      <c r="F167" s="11"/>
      <c r="G167" s="9">
        <f t="shared" si="2"/>
        <v>0</v>
      </c>
      <c r="H167" s="10"/>
    </row>
    <row r="168" spans="1:8" x14ac:dyDescent="0.3">
      <c r="A168" s="7"/>
      <c r="B168" s="8"/>
      <c r="C168" s="7"/>
      <c r="D168" s="7" t="e">
        <f>VLOOKUP(C168,'Plan de cuentas'!$B$2:$C$73,2,0)</f>
        <v>#N/A</v>
      </c>
      <c r="E168" s="9"/>
      <c r="F168" s="9"/>
      <c r="G168" s="9">
        <f t="shared" si="2"/>
        <v>0</v>
      </c>
      <c r="H168" s="10"/>
    </row>
    <row r="169" spans="1:8" x14ac:dyDescent="0.3">
      <c r="A169" s="7"/>
      <c r="B169" s="8"/>
      <c r="C169" s="7"/>
      <c r="D169" s="7" t="e">
        <f>VLOOKUP(C169,'Plan de cuentas'!$B$2:$C$73,2,0)</f>
        <v>#N/A</v>
      </c>
      <c r="E169" s="9"/>
      <c r="F169" s="9"/>
      <c r="G169" s="9">
        <f t="shared" si="2"/>
        <v>0</v>
      </c>
      <c r="H169" s="10"/>
    </row>
    <row r="170" spans="1:8" x14ac:dyDescent="0.3">
      <c r="A170" s="7"/>
      <c r="B170" s="8"/>
      <c r="C170" s="7"/>
      <c r="D170" s="7" t="e">
        <f>VLOOKUP(C170,'Plan de cuentas'!$B$2:$C$73,2,0)</f>
        <v>#N/A</v>
      </c>
      <c r="E170" s="9"/>
      <c r="F170" s="9"/>
      <c r="G170" s="9">
        <f t="shared" si="2"/>
        <v>0</v>
      </c>
      <c r="H170" s="10"/>
    </row>
    <row r="171" spans="1:8" x14ac:dyDescent="0.3">
      <c r="A171" s="7"/>
      <c r="B171" s="8"/>
      <c r="C171" s="7"/>
      <c r="D171" s="7" t="e">
        <f>VLOOKUP(C171,'Plan de cuentas'!$B$2:$C$73,2,0)</f>
        <v>#N/A</v>
      </c>
      <c r="E171" s="9"/>
      <c r="F171" s="9"/>
      <c r="G171" s="9">
        <f t="shared" si="2"/>
        <v>0</v>
      </c>
      <c r="H171" s="10"/>
    </row>
    <row r="172" spans="1:8" x14ac:dyDescent="0.3">
      <c r="A172" s="7"/>
      <c r="B172" s="8"/>
      <c r="C172" s="7"/>
      <c r="D172" s="7" t="e">
        <f>VLOOKUP(C172,'Plan de cuentas'!$B$2:$C$73,2,0)</f>
        <v>#N/A</v>
      </c>
      <c r="E172" s="9"/>
      <c r="F172" s="9"/>
      <c r="G172" s="9">
        <f t="shared" si="2"/>
        <v>0</v>
      </c>
      <c r="H172" s="10"/>
    </row>
    <row r="173" spans="1:8" x14ac:dyDescent="0.3">
      <c r="A173" s="7"/>
      <c r="B173" s="8"/>
      <c r="C173" s="7"/>
      <c r="D173" s="7" t="e">
        <f>VLOOKUP(C173,'Plan de cuentas'!$B$2:$C$73,2,0)</f>
        <v>#N/A</v>
      </c>
      <c r="E173" s="9"/>
      <c r="F173" s="9"/>
      <c r="G173" s="9">
        <f t="shared" si="2"/>
        <v>0</v>
      </c>
      <c r="H173" s="10"/>
    </row>
    <row r="174" spans="1:8" x14ac:dyDescent="0.3">
      <c r="A174" s="7"/>
      <c r="B174" s="8"/>
      <c r="C174" s="7"/>
      <c r="D174" s="7" t="e">
        <f>VLOOKUP(C174,'Plan de cuentas'!$B$2:$C$73,2,0)</f>
        <v>#N/A</v>
      </c>
      <c r="E174" s="9"/>
      <c r="F174" s="9"/>
      <c r="G174" s="9">
        <f t="shared" si="2"/>
        <v>0</v>
      </c>
      <c r="H174" s="10"/>
    </row>
    <row r="175" spans="1:8" x14ac:dyDescent="0.3">
      <c r="A175" s="7"/>
      <c r="B175" s="8"/>
      <c r="C175" s="7"/>
      <c r="D175" s="7" t="e">
        <f>VLOOKUP(C175,'Plan de cuentas'!$B$2:$C$73,2,0)</f>
        <v>#N/A</v>
      </c>
      <c r="E175" s="9"/>
      <c r="F175" s="9"/>
      <c r="G175" s="9">
        <f t="shared" si="2"/>
        <v>0</v>
      </c>
      <c r="H175" s="10"/>
    </row>
    <row r="176" spans="1:8" x14ac:dyDescent="0.3">
      <c r="B176" s="1"/>
      <c r="D176" t="e">
        <f>VLOOKUP(C176,'Plan de cuentas'!$B$2:$C$73,2,0)</f>
        <v>#N/A</v>
      </c>
      <c r="G176" s="9">
        <f t="shared" si="2"/>
        <v>0</v>
      </c>
      <c r="H176" s="10"/>
    </row>
    <row r="177" spans="1:8" x14ac:dyDescent="0.3">
      <c r="A177" s="10"/>
      <c r="B177" s="1"/>
      <c r="C177" s="10"/>
      <c r="D177" t="e">
        <f>VLOOKUP(C177,'Plan de cuentas'!$B$2:$C$73,2,0)</f>
        <v>#N/A</v>
      </c>
      <c r="G177" s="9">
        <f t="shared" si="2"/>
        <v>0</v>
      </c>
      <c r="H177" s="10"/>
    </row>
    <row r="178" spans="1:8" x14ac:dyDescent="0.3">
      <c r="A178" s="10"/>
      <c r="B178" s="1"/>
      <c r="C178" s="10"/>
      <c r="D178" t="e">
        <f>VLOOKUP(C178,'Plan de cuentas'!$B$2:$C$73,2,0)</f>
        <v>#N/A</v>
      </c>
      <c r="G178" s="9">
        <f t="shared" si="2"/>
        <v>0</v>
      </c>
      <c r="H178" s="10"/>
    </row>
    <row r="179" spans="1:8" x14ac:dyDescent="0.3">
      <c r="A179" s="10"/>
      <c r="B179" s="1"/>
      <c r="C179" s="10"/>
      <c r="D179" t="e">
        <f>VLOOKUP(C179,'Plan de cuentas'!$B$2:$C$73,2,0)</f>
        <v>#N/A</v>
      </c>
      <c r="G179" s="9">
        <f t="shared" si="2"/>
        <v>0</v>
      </c>
      <c r="H179" s="10"/>
    </row>
    <row r="180" spans="1:8" x14ac:dyDescent="0.3">
      <c r="A180" s="10"/>
      <c r="B180" s="1"/>
      <c r="C180" s="10"/>
      <c r="D180" t="e">
        <f>VLOOKUP(C180,'Plan de cuentas'!$B$2:$C$73,2,0)</f>
        <v>#N/A</v>
      </c>
      <c r="G180" s="9">
        <f t="shared" si="2"/>
        <v>0</v>
      </c>
      <c r="H180" s="10"/>
    </row>
    <row r="181" spans="1:8" x14ac:dyDescent="0.3">
      <c r="B181" s="1"/>
      <c r="D181" t="e">
        <f>VLOOKUP(C181,'Plan de cuentas'!$B$2:$C$73,2,0)</f>
        <v>#N/A</v>
      </c>
      <c r="G181" s="9">
        <f t="shared" si="2"/>
        <v>0</v>
      </c>
      <c r="H181" s="10"/>
    </row>
    <row r="182" spans="1:8" x14ac:dyDescent="0.3">
      <c r="B182" s="1"/>
      <c r="D182" t="e">
        <f>VLOOKUP(C182,'Plan de cuentas'!$B$2:$C$73,2,0)</f>
        <v>#N/A</v>
      </c>
      <c r="G182" s="9">
        <f t="shared" si="2"/>
        <v>0</v>
      </c>
      <c r="H182" s="10"/>
    </row>
    <row r="183" spans="1:8" x14ac:dyDescent="0.3">
      <c r="B183" s="1"/>
      <c r="D183" t="e">
        <f>VLOOKUP(C183,'Plan de cuentas'!$B$2:$C$73,2,0)</f>
        <v>#N/A</v>
      </c>
      <c r="G183" s="9">
        <f t="shared" si="2"/>
        <v>0</v>
      </c>
      <c r="H183" s="10"/>
    </row>
    <row r="184" spans="1:8" x14ac:dyDescent="0.3">
      <c r="B184" s="1"/>
      <c r="D184" t="e">
        <f>VLOOKUP(C184,'Plan de cuentas'!$B$2:$C$73,2,0)</f>
        <v>#N/A</v>
      </c>
      <c r="G184" s="9">
        <f t="shared" si="2"/>
        <v>0</v>
      </c>
      <c r="H184" s="10"/>
    </row>
    <row r="185" spans="1:8" x14ac:dyDescent="0.3">
      <c r="B185" s="1"/>
      <c r="D185" t="e">
        <f>VLOOKUP(C185,'Plan de cuentas'!$B$2:$C$73,2,0)</f>
        <v>#N/A</v>
      </c>
      <c r="G185" s="9">
        <f t="shared" si="2"/>
        <v>0</v>
      </c>
      <c r="H185" s="10"/>
    </row>
    <row r="186" spans="1:8" x14ac:dyDescent="0.3">
      <c r="B186" s="1"/>
      <c r="D186" t="e">
        <f>VLOOKUP(C186,'Plan de cuentas'!$B$2:$C$73,2,0)</f>
        <v>#N/A</v>
      </c>
      <c r="G186" s="9">
        <f t="shared" si="2"/>
        <v>0</v>
      </c>
      <c r="H186" s="10"/>
    </row>
    <row r="187" spans="1:8" x14ac:dyDescent="0.3">
      <c r="B187" s="1"/>
      <c r="D187" t="e">
        <f>VLOOKUP(C187,'Plan de cuentas'!$B$2:$C$73,2,0)</f>
        <v>#N/A</v>
      </c>
      <c r="G187" s="9">
        <f t="shared" si="2"/>
        <v>0</v>
      </c>
      <c r="H187" s="10"/>
    </row>
    <row r="188" spans="1:8" x14ac:dyDescent="0.3">
      <c r="B188" s="1"/>
      <c r="D188" t="e">
        <f>VLOOKUP(C188,'Plan de cuentas'!$B$2:$C$73,2,0)</f>
        <v>#N/A</v>
      </c>
      <c r="G188" s="9">
        <f t="shared" si="2"/>
        <v>0</v>
      </c>
      <c r="H188" s="10"/>
    </row>
    <row r="189" spans="1:8" x14ac:dyDescent="0.3">
      <c r="B189" s="1"/>
      <c r="D189" t="e">
        <f>VLOOKUP(C189,'Plan de cuentas'!$B$2:$C$73,2,0)</f>
        <v>#N/A</v>
      </c>
      <c r="G189" s="9">
        <f t="shared" si="2"/>
        <v>0</v>
      </c>
      <c r="H189" s="10"/>
    </row>
    <row r="190" spans="1:8" x14ac:dyDescent="0.3">
      <c r="B190" s="1"/>
      <c r="D190" t="e">
        <f>VLOOKUP(C190,'Plan de cuentas'!$B$2:$C$73,2,0)</f>
        <v>#N/A</v>
      </c>
      <c r="G190" s="9">
        <f t="shared" si="2"/>
        <v>0</v>
      </c>
      <c r="H190" s="10"/>
    </row>
    <row r="191" spans="1:8" x14ac:dyDescent="0.3">
      <c r="B191" s="1"/>
      <c r="D191" t="e">
        <f>VLOOKUP(C191,'Plan de cuentas'!$B$2:$C$73,2,0)</f>
        <v>#N/A</v>
      </c>
      <c r="G191" s="9">
        <f t="shared" si="2"/>
        <v>0</v>
      </c>
      <c r="H191" s="10"/>
    </row>
    <row r="192" spans="1:8" x14ac:dyDescent="0.3">
      <c r="B192" s="1"/>
      <c r="D192" t="e">
        <f>VLOOKUP(C192,'Plan de cuentas'!$B$2:$C$73,2,0)</f>
        <v>#N/A</v>
      </c>
      <c r="G192" s="9">
        <f t="shared" si="2"/>
        <v>0</v>
      </c>
      <c r="H192" s="10"/>
    </row>
    <row r="193" spans="2:8" x14ac:dyDescent="0.3">
      <c r="B193" s="1"/>
      <c r="D193" t="e">
        <f>VLOOKUP(C193,'Plan de cuentas'!$B$2:$C$73,2,0)</f>
        <v>#N/A</v>
      </c>
      <c r="G193" s="9">
        <f t="shared" si="2"/>
        <v>0</v>
      </c>
      <c r="H193" s="10"/>
    </row>
    <row r="194" spans="2:8" x14ac:dyDescent="0.3">
      <c r="B194" s="1"/>
      <c r="D194" t="e">
        <f>VLOOKUP(C194,'Plan de cuentas'!$B$2:$C$73,2,0)</f>
        <v>#N/A</v>
      </c>
      <c r="G194" s="9">
        <f t="shared" si="2"/>
        <v>0</v>
      </c>
      <c r="H194" s="10"/>
    </row>
    <row r="195" spans="2:8" x14ac:dyDescent="0.3">
      <c r="B195" s="1"/>
      <c r="D195" t="e">
        <f>VLOOKUP(C195,'Plan de cuentas'!$B$2:$C$73,2,0)</f>
        <v>#N/A</v>
      </c>
      <c r="G195" s="9">
        <f t="shared" si="2"/>
        <v>0</v>
      </c>
      <c r="H195" s="10"/>
    </row>
    <row r="196" spans="2:8" x14ac:dyDescent="0.3">
      <c r="B196" s="1"/>
      <c r="D196" t="e">
        <f>VLOOKUP(C196,'Plan de cuentas'!$B$2:$C$73,2,0)</f>
        <v>#N/A</v>
      </c>
      <c r="G196" s="9">
        <f t="shared" si="2"/>
        <v>0</v>
      </c>
      <c r="H196" s="10"/>
    </row>
    <row r="197" spans="2:8" x14ac:dyDescent="0.3">
      <c r="B197" s="1"/>
      <c r="D197" t="e">
        <f>VLOOKUP(C197,'Plan de cuentas'!$B$2:$C$73,2,0)</f>
        <v>#N/A</v>
      </c>
      <c r="G197" s="9">
        <f t="shared" si="2"/>
        <v>0</v>
      </c>
      <c r="H197" s="10"/>
    </row>
    <row r="198" spans="2:8" x14ac:dyDescent="0.3">
      <c r="B198" s="1"/>
      <c r="D198" t="e">
        <f>VLOOKUP(C198,'Plan de cuentas'!$B$2:$C$73,2,0)</f>
        <v>#N/A</v>
      </c>
      <c r="G198" s="9">
        <f t="shared" si="2"/>
        <v>0</v>
      </c>
      <c r="H198" s="10"/>
    </row>
    <row r="199" spans="2:8" x14ac:dyDescent="0.3">
      <c r="B199" s="1"/>
      <c r="D199" t="e">
        <f>VLOOKUP(C199,'Plan de cuentas'!$B$2:$C$73,2,0)</f>
        <v>#N/A</v>
      </c>
      <c r="G199" s="9">
        <f t="shared" si="2"/>
        <v>0</v>
      </c>
      <c r="H199" s="10"/>
    </row>
    <row r="200" spans="2:8" x14ac:dyDescent="0.3">
      <c r="B200" s="1"/>
      <c r="D200" t="e">
        <f>VLOOKUP(C200,'Plan de cuentas'!$B$2:$C$73,2,0)</f>
        <v>#N/A</v>
      </c>
      <c r="G200" s="9">
        <f t="shared" si="2"/>
        <v>0</v>
      </c>
      <c r="H200" s="10"/>
    </row>
    <row r="201" spans="2:8" x14ac:dyDescent="0.3">
      <c r="B201" s="1"/>
      <c r="D201" t="e">
        <f>VLOOKUP(C201,'Plan de cuentas'!$B$2:$C$73,2,0)</f>
        <v>#N/A</v>
      </c>
      <c r="G201" s="9">
        <f t="shared" si="2"/>
        <v>0</v>
      </c>
      <c r="H201" s="10"/>
    </row>
    <row r="202" spans="2:8" x14ac:dyDescent="0.3">
      <c r="B202" s="1"/>
      <c r="D202" t="e">
        <f>VLOOKUP(C202,'Plan de cuentas'!$B$2:$C$73,2,0)</f>
        <v>#N/A</v>
      </c>
      <c r="G202" s="9">
        <f t="shared" si="2"/>
        <v>0</v>
      </c>
      <c r="H202" s="10"/>
    </row>
    <row r="203" spans="2:8" x14ac:dyDescent="0.3">
      <c r="B203" s="1"/>
      <c r="D203" t="e">
        <f>VLOOKUP(C203,'Plan de cuentas'!$B$2:$C$73,2,0)</f>
        <v>#N/A</v>
      </c>
      <c r="G203" s="9">
        <f t="shared" si="2"/>
        <v>0</v>
      </c>
      <c r="H203" s="10"/>
    </row>
    <row r="204" spans="2:8" x14ac:dyDescent="0.3">
      <c r="B204" s="1"/>
      <c r="D204" t="e">
        <f>VLOOKUP(C204,'Plan de cuentas'!$B$2:$C$73,2,0)</f>
        <v>#N/A</v>
      </c>
      <c r="G204" s="9">
        <f t="shared" ref="G204:G210" si="3">+E204-F204</f>
        <v>0</v>
      </c>
      <c r="H204" s="10"/>
    </row>
    <row r="205" spans="2:8" x14ac:dyDescent="0.3">
      <c r="B205" s="1"/>
      <c r="D205" t="e">
        <f>VLOOKUP(C205,'Plan de cuentas'!$B$2:$C$73,2,0)</f>
        <v>#N/A</v>
      </c>
      <c r="G205" s="9">
        <f t="shared" si="3"/>
        <v>0</v>
      </c>
      <c r="H205" s="10"/>
    </row>
    <row r="206" spans="2:8" x14ac:dyDescent="0.3">
      <c r="B206" s="1"/>
      <c r="D206" t="e">
        <f>VLOOKUP(C206,'Plan de cuentas'!$B$2:$C$73,2,0)</f>
        <v>#N/A</v>
      </c>
      <c r="G206" s="9">
        <f t="shared" si="3"/>
        <v>0</v>
      </c>
      <c r="H206" s="10"/>
    </row>
    <row r="207" spans="2:8" x14ac:dyDescent="0.3">
      <c r="B207" s="1"/>
      <c r="D207" t="e">
        <f>VLOOKUP(C207,'Plan de cuentas'!$B$2:$C$73,2,0)</f>
        <v>#N/A</v>
      </c>
      <c r="G207" s="9">
        <f t="shared" si="3"/>
        <v>0</v>
      </c>
      <c r="H207" s="10"/>
    </row>
    <row r="208" spans="2:8" x14ac:dyDescent="0.3">
      <c r="B208" s="1"/>
      <c r="D208" t="e">
        <f>VLOOKUP(C208,'Plan de cuentas'!$B$2:$C$73,2,0)</f>
        <v>#N/A</v>
      </c>
      <c r="G208" s="9">
        <f t="shared" si="3"/>
        <v>0</v>
      </c>
      <c r="H208" s="10"/>
    </row>
    <row r="209" spans="2:8" x14ac:dyDescent="0.3">
      <c r="B209" s="1"/>
      <c r="D209" t="e">
        <f>VLOOKUP(C209,'Plan de cuentas'!$B$2:$C$73,2,0)</f>
        <v>#N/A</v>
      </c>
      <c r="G209" s="9">
        <f t="shared" si="3"/>
        <v>0</v>
      </c>
      <c r="H209" s="10"/>
    </row>
    <row r="210" spans="2:8" x14ac:dyDescent="0.3">
      <c r="B210" s="1"/>
      <c r="D210" t="e">
        <f>VLOOKUP(C210,'Plan de cuentas'!$B$2:$C$73,2,0)</f>
        <v>#N/A</v>
      </c>
      <c r="G210" s="9">
        <f t="shared" si="3"/>
        <v>0</v>
      </c>
      <c r="H210" s="10"/>
    </row>
    <row r="211" spans="2:8" x14ac:dyDescent="0.3">
      <c r="C211" s="10"/>
    </row>
  </sheetData>
  <autoFilter ref="A2:H210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6"/>
  <sheetViews>
    <sheetView topLeftCell="A4" zoomScale="90" zoomScaleNormal="90" workbookViewId="0">
      <selection activeCell="D37" sqref="D37"/>
    </sheetView>
  </sheetViews>
  <sheetFormatPr defaultColWidth="10.88671875" defaultRowHeight="14.4" x14ac:dyDescent="0.3"/>
  <cols>
    <col min="1" max="1" width="0.88671875" style="33" customWidth="1"/>
    <col min="3" max="3" width="39.6640625" bestFit="1" customWidth="1"/>
    <col min="4" max="4" width="39.6640625" style="33" customWidth="1"/>
    <col min="6" max="6" width="12" bestFit="1" customWidth="1"/>
  </cols>
  <sheetData>
    <row r="1" spans="1:6" s="33" customFormat="1" ht="28.95" customHeight="1" x14ac:dyDescent="0.3">
      <c r="B1" s="33" t="s">
        <v>151</v>
      </c>
      <c r="C1" s="33" t="s">
        <v>152</v>
      </c>
      <c r="D1" s="33" t="s">
        <v>153</v>
      </c>
    </row>
    <row r="2" spans="1:6" x14ac:dyDescent="0.3">
      <c r="B2" s="36">
        <v>110101</v>
      </c>
      <c r="C2" s="47" t="s">
        <v>107</v>
      </c>
      <c r="D2" s="37" t="s">
        <v>154</v>
      </c>
      <c r="F2" s="6"/>
    </row>
    <row r="3" spans="1:6" x14ac:dyDescent="0.3">
      <c r="B3" s="38">
        <v>110201</v>
      </c>
      <c r="C3" s="7" t="s">
        <v>167</v>
      </c>
      <c r="D3" s="39" t="s">
        <v>154</v>
      </c>
    </row>
    <row r="4" spans="1:6" x14ac:dyDescent="0.3">
      <c r="B4" s="38">
        <v>110204</v>
      </c>
      <c r="C4" s="7" t="s">
        <v>108</v>
      </c>
      <c r="D4" s="39" t="s">
        <v>154</v>
      </c>
    </row>
    <row r="5" spans="1:6" x14ac:dyDescent="0.3">
      <c r="B5" s="38">
        <v>110503</v>
      </c>
      <c r="C5" s="7" t="s">
        <v>109</v>
      </c>
      <c r="D5" s="39" t="s">
        <v>154</v>
      </c>
    </row>
    <row r="6" spans="1:6" x14ac:dyDescent="0.3">
      <c r="B6" s="38">
        <v>110704</v>
      </c>
      <c r="C6" s="7" t="s">
        <v>110</v>
      </c>
      <c r="D6" s="39" t="s">
        <v>154</v>
      </c>
    </row>
    <row r="7" spans="1:6" s="20" customFormat="1" x14ac:dyDescent="0.3">
      <c r="A7" s="33"/>
      <c r="B7" s="38">
        <v>110901</v>
      </c>
      <c r="C7" s="7" t="s">
        <v>111</v>
      </c>
      <c r="D7" s="39" t="s">
        <v>154</v>
      </c>
    </row>
    <row r="8" spans="1:6" x14ac:dyDescent="0.3">
      <c r="B8" s="38">
        <v>110902</v>
      </c>
      <c r="C8" s="7" t="s">
        <v>112</v>
      </c>
      <c r="D8" s="39" t="s">
        <v>154</v>
      </c>
    </row>
    <row r="9" spans="1:6" s="57" customFormat="1" x14ac:dyDescent="0.3">
      <c r="B9" s="38">
        <v>120301</v>
      </c>
      <c r="C9" s="7" t="s">
        <v>168</v>
      </c>
      <c r="D9" s="39" t="s">
        <v>154</v>
      </c>
    </row>
    <row r="10" spans="1:6" s="57" customFormat="1" x14ac:dyDescent="0.3">
      <c r="B10" s="38">
        <v>120305</v>
      </c>
      <c r="C10" s="58" t="s">
        <v>169</v>
      </c>
      <c r="D10" s="39" t="s">
        <v>154</v>
      </c>
    </row>
    <row r="11" spans="1:6" s="57" customFormat="1" x14ac:dyDescent="0.3">
      <c r="B11" s="38">
        <v>120404</v>
      </c>
      <c r="C11" s="58" t="s">
        <v>170</v>
      </c>
      <c r="D11" s="39" t="s">
        <v>154</v>
      </c>
    </row>
    <row r="12" spans="1:6" s="57" customFormat="1" x14ac:dyDescent="0.3">
      <c r="B12" s="38">
        <v>120405</v>
      </c>
      <c r="C12" s="58" t="s">
        <v>171</v>
      </c>
      <c r="D12" s="39" t="s">
        <v>154</v>
      </c>
    </row>
    <row r="13" spans="1:6" x14ac:dyDescent="0.3">
      <c r="B13" s="38">
        <v>130501</v>
      </c>
      <c r="C13" s="7" t="s">
        <v>113</v>
      </c>
      <c r="D13" s="39" t="s">
        <v>154</v>
      </c>
    </row>
    <row r="14" spans="1:6" x14ac:dyDescent="0.3">
      <c r="B14" s="40">
        <v>130502</v>
      </c>
      <c r="C14" s="48" t="s">
        <v>114</v>
      </c>
      <c r="D14" s="41" t="s">
        <v>154</v>
      </c>
    </row>
    <row r="15" spans="1:6" x14ac:dyDescent="0.3">
      <c r="B15" s="36">
        <v>210101</v>
      </c>
      <c r="C15" s="47" t="s">
        <v>115</v>
      </c>
      <c r="D15" s="52" t="s">
        <v>155</v>
      </c>
    </row>
    <row r="16" spans="1:6" x14ac:dyDescent="0.3">
      <c r="B16" s="38">
        <v>210301</v>
      </c>
      <c r="C16" s="7" t="s">
        <v>116</v>
      </c>
      <c r="D16" s="49" t="s">
        <v>155</v>
      </c>
    </row>
    <row r="17" spans="1:9" x14ac:dyDescent="0.3">
      <c r="B17" s="38">
        <v>210302</v>
      </c>
      <c r="C17" s="7" t="s">
        <v>117</v>
      </c>
      <c r="D17" s="49" t="s">
        <v>155</v>
      </c>
    </row>
    <row r="18" spans="1:9" x14ac:dyDescent="0.3">
      <c r="B18" s="38">
        <v>210305</v>
      </c>
      <c r="C18" s="7" t="s">
        <v>138</v>
      </c>
      <c r="D18" s="49" t="s">
        <v>155</v>
      </c>
    </row>
    <row r="19" spans="1:9" x14ac:dyDescent="0.3">
      <c r="B19" s="38">
        <v>210401</v>
      </c>
      <c r="C19" s="7" t="s">
        <v>118</v>
      </c>
      <c r="D19" s="49" t="s">
        <v>155</v>
      </c>
    </row>
    <row r="20" spans="1:9" s="25" customFormat="1" x14ac:dyDescent="0.3">
      <c r="A20" s="33"/>
      <c r="B20" s="38">
        <v>210402</v>
      </c>
      <c r="C20" s="7" t="s">
        <v>174</v>
      </c>
      <c r="D20" s="49" t="s">
        <v>155</v>
      </c>
    </row>
    <row r="21" spans="1:9" x14ac:dyDescent="0.3">
      <c r="B21" s="38">
        <v>210701</v>
      </c>
      <c r="C21" s="7" t="s">
        <v>119</v>
      </c>
      <c r="D21" s="49" t="s">
        <v>155</v>
      </c>
    </row>
    <row r="22" spans="1:9" s="19" customFormat="1" x14ac:dyDescent="0.3">
      <c r="A22" s="33"/>
      <c r="B22" s="38">
        <v>210702</v>
      </c>
      <c r="C22" s="7" t="s">
        <v>120</v>
      </c>
      <c r="D22" s="49" t="s">
        <v>155</v>
      </c>
      <c r="H22"/>
      <c r="I22"/>
    </row>
    <row r="23" spans="1:9" x14ac:dyDescent="0.3">
      <c r="B23" s="38">
        <v>210703</v>
      </c>
      <c r="C23" s="7" t="s">
        <v>121</v>
      </c>
      <c r="D23" s="49" t="s">
        <v>155</v>
      </c>
    </row>
    <row r="24" spans="1:9" x14ac:dyDescent="0.3">
      <c r="B24" s="38">
        <v>210704</v>
      </c>
      <c r="C24" s="7" t="s">
        <v>122</v>
      </c>
      <c r="D24" s="49" t="s">
        <v>155</v>
      </c>
    </row>
    <row r="25" spans="1:9" x14ac:dyDescent="0.3">
      <c r="B25" s="38">
        <v>220101</v>
      </c>
      <c r="C25" s="7" t="s">
        <v>123</v>
      </c>
      <c r="D25" s="49" t="s">
        <v>155</v>
      </c>
    </row>
    <row r="26" spans="1:9" s="33" customFormat="1" x14ac:dyDescent="0.3">
      <c r="B26" s="40">
        <v>220102</v>
      </c>
      <c r="C26" s="48" t="s">
        <v>264</v>
      </c>
      <c r="D26" s="53" t="s">
        <v>155</v>
      </c>
    </row>
    <row r="27" spans="1:9" x14ac:dyDescent="0.3">
      <c r="B27" s="36">
        <v>230101</v>
      </c>
      <c r="C27" s="47" t="s">
        <v>124</v>
      </c>
      <c r="D27" s="52" t="s">
        <v>158</v>
      </c>
    </row>
    <row r="28" spans="1:9" x14ac:dyDescent="0.3">
      <c r="B28" s="38">
        <v>230201</v>
      </c>
      <c r="C28" s="7" t="s">
        <v>125</v>
      </c>
      <c r="D28" s="49" t="s">
        <v>158</v>
      </c>
    </row>
    <row r="29" spans="1:9" x14ac:dyDescent="0.3">
      <c r="B29" s="38">
        <v>230301</v>
      </c>
      <c r="C29" s="7" t="s">
        <v>139</v>
      </c>
      <c r="D29" s="49" t="s">
        <v>158</v>
      </c>
      <c r="H29" s="21"/>
    </row>
    <row r="30" spans="1:9" s="33" customFormat="1" x14ac:dyDescent="0.3">
      <c r="B30" s="40">
        <v>230401</v>
      </c>
      <c r="C30" s="48" t="s">
        <v>144</v>
      </c>
      <c r="D30" s="53" t="s">
        <v>158</v>
      </c>
    </row>
    <row r="31" spans="1:9" x14ac:dyDescent="0.3">
      <c r="B31" s="36">
        <v>310101</v>
      </c>
      <c r="C31" s="47" t="s">
        <v>277</v>
      </c>
      <c r="D31" s="37" t="s">
        <v>156</v>
      </c>
    </row>
    <row r="32" spans="1:9" s="25" customFormat="1" x14ac:dyDescent="0.3">
      <c r="A32" s="33"/>
      <c r="B32" s="38">
        <v>310102</v>
      </c>
      <c r="C32" s="7" t="s">
        <v>175</v>
      </c>
      <c r="D32" s="39" t="s">
        <v>156</v>
      </c>
    </row>
    <row r="33" spans="1:9" x14ac:dyDescent="0.3">
      <c r="B33" s="40">
        <v>310105</v>
      </c>
      <c r="C33" s="48" t="s">
        <v>126</v>
      </c>
      <c r="D33" s="41" t="s">
        <v>156</v>
      </c>
    </row>
    <row r="34" spans="1:9" x14ac:dyDescent="0.3">
      <c r="B34" s="42">
        <v>410101</v>
      </c>
      <c r="C34" s="54" t="s">
        <v>176</v>
      </c>
      <c r="D34" s="55" t="s">
        <v>157</v>
      </c>
    </row>
    <row r="35" spans="1:9" s="24" customFormat="1" x14ac:dyDescent="0.3">
      <c r="A35" s="33"/>
      <c r="B35" s="43">
        <v>410105</v>
      </c>
      <c r="C35" s="45" t="s">
        <v>141</v>
      </c>
      <c r="D35" s="50" t="s">
        <v>157</v>
      </c>
    </row>
    <row r="36" spans="1:9" x14ac:dyDescent="0.3">
      <c r="B36" s="42">
        <v>420101</v>
      </c>
      <c r="C36" s="54" t="s">
        <v>127</v>
      </c>
      <c r="D36" s="55" t="s">
        <v>157</v>
      </c>
      <c r="H36" s="20"/>
    </row>
    <row r="37" spans="1:9" x14ac:dyDescent="0.3">
      <c r="B37" s="43">
        <v>420102</v>
      </c>
      <c r="C37" s="45" t="s">
        <v>178</v>
      </c>
      <c r="D37" s="50" t="s">
        <v>157</v>
      </c>
    </row>
    <row r="38" spans="1:9" s="20" customFormat="1" x14ac:dyDescent="0.3">
      <c r="A38" s="33"/>
      <c r="B38" s="43">
        <v>420103</v>
      </c>
      <c r="C38" s="45" t="s">
        <v>128</v>
      </c>
      <c r="D38" s="50" t="s">
        <v>157</v>
      </c>
      <c r="H38"/>
      <c r="I38"/>
    </row>
    <row r="39" spans="1:9" x14ac:dyDescent="0.3">
      <c r="B39" s="43">
        <v>420104</v>
      </c>
      <c r="C39" s="45" t="s">
        <v>129</v>
      </c>
      <c r="D39" s="50" t="s">
        <v>157</v>
      </c>
    </row>
    <row r="40" spans="1:9" x14ac:dyDescent="0.3">
      <c r="B40" s="43">
        <v>420105</v>
      </c>
      <c r="C40" s="45" t="s">
        <v>262</v>
      </c>
      <c r="D40" s="50" t="s">
        <v>157</v>
      </c>
    </row>
    <row r="41" spans="1:9" x14ac:dyDescent="0.3">
      <c r="B41" s="43">
        <v>420106</v>
      </c>
      <c r="C41" s="45" t="s">
        <v>263</v>
      </c>
      <c r="D41" s="50" t="s">
        <v>157</v>
      </c>
    </row>
    <row r="42" spans="1:9" x14ac:dyDescent="0.3">
      <c r="B42" s="43">
        <v>420107</v>
      </c>
      <c r="C42" s="45" t="s">
        <v>130</v>
      </c>
      <c r="D42" s="50" t="s">
        <v>157</v>
      </c>
    </row>
    <row r="43" spans="1:9" x14ac:dyDescent="0.3">
      <c r="B43" s="44">
        <v>420108</v>
      </c>
      <c r="C43" s="51" t="s">
        <v>131</v>
      </c>
      <c r="D43" s="56" t="s">
        <v>157</v>
      </c>
    </row>
    <row r="44" spans="1:9" x14ac:dyDescent="0.3">
      <c r="B44" s="42">
        <v>510101</v>
      </c>
      <c r="C44" s="54" t="s">
        <v>135</v>
      </c>
      <c r="D44" s="55" t="s">
        <v>159</v>
      </c>
    </row>
    <row r="45" spans="1:9" x14ac:dyDescent="0.3">
      <c r="B45" s="43">
        <v>510102</v>
      </c>
      <c r="C45" s="45" t="s">
        <v>145</v>
      </c>
      <c r="D45" s="50" t="s">
        <v>159</v>
      </c>
    </row>
    <row r="46" spans="1:9" x14ac:dyDescent="0.3">
      <c r="B46" s="43">
        <v>510103</v>
      </c>
      <c r="C46" s="45" t="s">
        <v>180</v>
      </c>
      <c r="D46" s="50" t="s">
        <v>159</v>
      </c>
    </row>
    <row r="47" spans="1:9" s="25" customFormat="1" x14ac:dyDescent="0.3">
      <c r="A47" s="33"/>
      <c r="B47" s="43">
        <v>510104</v>
      </c>
      <c r="C47" s="45" t="s">
        <v>181</v>
      </c>
      <c r="D47" s="50" t="s">
        <v>159</v>
      </c>
    </row>
    <row r="48" spans="1:9" x14ac:dyDescent="0.3">
      <c r="B48" s="43">
        <v>510105</v>
      </c>
      <c r="C48" s="45" t="s">
        <v>182</v>
      </c>
      <c r="D48" s="50" t="s">
        <v>159</v>
      </c>
    </row>
    <row r="49" spans="1:8" x14ac:dyDescent="0.3">
      <c r="B49" s="43">
        <v>510106</v>
      </c>
      <c r="C49" s="45" t="s">
        <v>183</v>
      </c>
      <c r="D49" s="50" t="s">
        <v>159</v>
      </c>
      <c r="H49" s="22"/>
    </row>
    <row r="50" spans="1:8" x14ac:dyDescent="0.3">
      <c r="B50" s="43">
        <v>510107</v>
      </c>
      <c r="C50" s="45" t="s">
        <v>184</v>
      </c>
      <c r="D50" s="50" t="s">
        <v>159</v>
      </c>
      <c r="G50" s="22"/>
      <c r="H50" s="22"/>
    </row>
    <row r="51" spans="1:8" x14ac:dyDescent="0.3">
      <c r="B51" s="43">
        <v>510108</v>
      </c>
      <c r="C51" s="45" t="s">
        <v>136</v>
      </c>
      <c r="D51" s="50" t="s">
        <v>159</v>
      </c>
      <c r="G51" s="22"/>
      <c r="H51" s="22"/>
    </row>
    <row r="52" spans="1:8" x14ac:dyDescent="0.3">
      <c r="B52" s="43">
        <v>510109</v>
      </c>
      <c r="C52" s="45" t="s">
        <v>137</v>
      </c>
      <c r="D52" s="50" t="s">
        <v>159</v>
      </c>
      <c r="G52" s="22"/>
      <c r="H52" s="22"/>
    </row>
    <row r="53" spans="1:8" s="23" customFormat="1" x14ac:dyDescent="0.3">
      <c r="A53" s="33"/>
      <c r="B53" s="43">
        <v>510110</v>
      </c>
      <c r="C53" s="45" t="s">
        <v>188</v>
      </c>
      <c r="D53" s="50" t="s">
        <v>159</v>
      </c>
      <c r="H53" s="22"/>
    </row>
    <row r="54" spans="1:8" x14ac:dyDescent="0.3">
      <c r="B54" s="43">
        <v>510111</v>
      </c>
      <c r="C54" s="45" t="s">
        <v>140</v>
      </c>
      <c r="D54" s="50" t="s">
        <v>159</v>
      </c>
      <c r="H54" s="22"/>
    </row>
    <row r="55" spans="1:8" x14ac:dyDescent="0.3">
      <c r="B55" s="43">
        <v>510201</v>
      </c>
      <c r="C55" s="45" t="s">
        <v>380</v>
      </c>
      <c r="D55" s="50" t="s">
        <v>159</v>
      </c>
    </row>
    <row r="56" spans="1:8" x14ac:dyDescent="0.3">
      <c r="B56" s="43">
        <v>510202</v>
      </c>
      <c r="C56" s="45" t="s">
        <v>177</v>
      </c>
      <c r="D56" s="50" t="s">
        <v>159</v>
      </c>
    </row>
    <row r="57" spans="1:8" x14ac:dyDescent="0.3">
      <c r="B57" s="43">
        <v>510203</v>
      </c>
      <c r="C57" s="45" t="s">
        <v>146</v>
      </c>
      <c r="D57" s="50" t="s">
        <v>159</v>
      </c>
      <c r="H57" s="22"/>
    </row>
    <row r="58" spans="1:8" x14ac:dyDescent="0.3">
      <c r="B58" s="43">
        <v>510204</v>
      </c>
      <c r="C58" s="45" t="s">
        <v>186</v>
      </c>
      <c r="D58" s="50" t="s">
        <v>159</v>
      </c>
      <c r="H58" s="22"/>
    </row>
    <row r="59" spans="1:8" x14ac:dyDescent="0.3">
      <c r="B59" s="43">
        <v>510301</v>
      </c>
      <c r="C59" s="45" t="s">
        <v>187</v>
      </c>
      <c r="D59" s="50" t="s">
        <v>159</v>
      </c>
      <c r="H59" s="22"/>
    </row>
    <row r="60" spans="1:8" x14ac:dyDescent="0.3">
      <c r="B60" s="43">
        <v>501302</v>
      </c>
      <c r="C60" s="45" t="s">
        <v>179</v>
      </c>
      <c r="D60" s="50" t="s">
        <v>159</v>
      </c>
    </row>
    <row r="61" spans="1:8" x14ac:dyDescent="0.3">
      <c r="B61" s="44">
        <v>510304</v>
      </c>
      <c r="C61" s="51" t="s">
        <v>251</v>
      </c>
      <c r="D61" s="56" t="s">
        <v>159</v>
      </c>
    </row>
    <row r="62" spans="1:8" x14ac:dyDescent="0.3">
      <c r="B62" s="42">
        <v>610101</v>
      </c>
      <c r="C62" s="54" t="s">
        <v>161</v>
      </c>
      <c r="D62" s="55" t="s">
        <v>160</v>
      </c>
    </row>
    <row r="63" spans="1:8" x14ac:dyDescent="0.3">
      <c r="B63" s="43">
        <v>610102</v>
      </c>
      <c r="C63" s="45" t="s">
        <v>142</v>
      </c>
      <c r="D63" s="50" t="s">
        <v>160</v>
      </c>
      <c r="F63" s="33"/>
    </row>
    <row r="64" spans="1:8" x14ac:dyDescent="0.3">
      <c r="B64" s="43">
        <v>610103</v>
      </c>
      <c r="C64" s="45" t="s">
        <v>132</v>
      </c>
      <c r="D64" s="50" t="s">
        <v>160</v>
      </c>
      <c r="F64" s="33"/>
    </row>
    <row r="65" spans="1:6" x14ac:dyDescent="0.3">
      <c r="B65" s="43">
        <v>610104</v>
      </c>
      <c r="C65" s="45" t="s">
        <v>133</v>
      </c>
      <c r="D65" s="50" t="s">
        <v>160</v>
      </c>
      <c r="F65" s="33"/>
    </row>
    <row r="66" spans="1:6" x14ac:dyDescent="0.3">
      <c r="B66" s="44">
        <v>610105</v>
      </c>
      <c r="C66" s="51" t="s">
        <v>134</v>
      </c>
      <c r="D66" s="56" t="s">
        <v>160</v>
      </c>
      <c r="F66" s="33"/>
    </row>
    <row r="67" spans="1:6" s="25" customFormat="1" x14ac:dyDescent="0.3">
      <c r="A67" s="33"/>
      <c r="B67" s="42">
        <v>710101</v>
      </c>
      <c r="C67" s="54" t="s">
        <v>143</v>
      </c>
      <c r="D67" s="55" t="s">
        <v>162</v>
      </c>
    </row>
    <row r="68" spans="1:6" x14ac:dyDescent="0.3">
      <c r="B68" s="43">
        <v>710102</v>
      </c>
      <c r="C68" s="45" t="s">
        <v>278</v>
      </c>
      <c r="D68" s="50" t="s">
        <v>162</v>
      </c>
    </row>
    <row r="69" spans="1:6" x14ac:dyDescent="0.3">
      <c r="B69" s="43">
        <v>710103</v>
      </c>
      <c r="C69" s="45" t="s">
        <v>147</v>
      </c>
      <c r="D69" s="50" t="s">
        <v>162</v>
      </c>
    </row>
    <row r="70" spans="1:6" s="33" customFormat="1" x14ac:dyDescent="0.3">
      <c r="B70" s="43">
        <v>710104</v>
      </c>
      <c r="C70" s="46" t="s">
        <v>164</v>
      </c>
      <c r="D70" s="50" t="s">
        <v>162</v>
      </c>
    </row>
    <row r="71" spans="1:6" x14ac:dyDescent="0.3">
      <c r="B71" s="44">
        <v>710105</v>
      </c>
      <c r="C71" s="51" t="s">
        <v>185</v>
      </c>
      <c r="D71" s="56" t="s">
        <v>162</v>
      </c>
    </row>
    <row r="72" spans="1:6" x14ac:dyDescent="0.3">
      <c r="B72" s="43">
        <v>810101</v>
      </c>
      <c r="C72" s="45" t="s">
        <v>148</v>
      </c>
      <c r="D72" s="50" t="s">
        <v>163</v>
      </c>
    </row>
    <row r="73" spans="1:6" x14ac:dyDescent="0.3">
      <c r="B73" s="43">
        <v>810102</v>
      </c>
      <c r="C73" s="45" t="s">
        <v>149</v>
      </c>
      <c r="D73" s="50" t="s">
        <v>163</v>
      </c>
    </row>
    <row r="74" spans="1:6" x14ac:dyDescent="0.3">
      <c r="B74" s="44">
        <v>810103</v>
      </c>
      <c r="C74" s="51" t="s">
        <v>150</v>
      </c>
      <c r="D74" s="50" t="s">
        <v>163</v>
      </c>
    </row>
    <row r="75" spans="1:6" x14ac:dyDescent="0.3">
      <c r="B75" s="35"/>
      <c r="C75" s="35"/>
      <c r="D75" s="35"/>
    </row>
    <row r="76" spans="1:6" x14ac:dyDescent="0.3">
      <c r="C76" s="22"/>
      <c r="D76" s="2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69F2A-8E98-4BCB-BAE5-D92A3AB7D499}">
  <dimension ref="A1:Q89"/>
  <sheetViews>
    <sheetView workbookViewId="0">
      <pane ySplit="1" topLeftCell="A2" activePane="bottomLeft" state="frozen"/>
      <selection pane="bottomLeft" activeCell="M18" sqref="M18"/>
    </sheetView>
  </sheetViews>
  <sheetFormatPr defaultRowHeight="14.4" x14ac:dyDescent="0.3"/>
  <cols>
    <col min="2" max="2" width="10.33203125" style="1" bestFit="1" customWidth="1"/>
    <col min="6" max="6" width="35.5546875" bestFit="1" customWidth="1"/>
    <col min="8" max="8" width="9.77734375" bestFit="1" customWidth="1"/>
    <col min="9" max="9" width="9" bestFit="1" customWidth="1"/>
    <col min="10" max="10" width="9.77734375" bestFit="1" customWidth="1"/>
    <col min="11" max="11" width="24.77734375" bestFit="1" customWidth="1"/>
    <col min="12" max="12" width="7.21875" style="97" customWidth="1"/>
    <col min="13" max="13" width="19" customWidth="1"/>
    <col min="14" max="14" width="24.77734375" bestFit="1" customWidth="1"/>
    <col min="15" max="15" width="12.88671875" bestFit="1" customWidth="1"/>
    <col min="16" max="16" width="15.109375" bestFit="1" customWidth="1"/>
    <col min="17" max="17" width="13.88671875" bestFit="1" customWidth="1"/>
  </cols>
  <sheetData>
    <row r="1" spans="1:17" x14ac:dyDescent="0.3">
      <c r="A1" t="s">
        <v>265</v>
      </c>
      <c r="B1" s="1" t="s">
        <v>267</v>
      </c>
      <c r="C1" t="s">
        <v>266</v>
      </c>
      <c r="D1" t="s">
        <v>436</v>
      </c>
      <c r="E1" t="s">
        <v>166</v>
      </c>
      <c r="F1" t="s">
        <v>268</v>
      </c>
      <c r="G1" t="s">
        <v>269</v>
      </c>
      <c r="H1" t="s">
        <v>270</v>
      </c>
      <c r="I1" t="s">
        <v>271</v>
      </c>
      <c r="J1" t="s">
        <v>272</v>
      </c>
      <c r="K1" t="s">
        <v>493</v>
      </c>
    </row>
    <row r="2" spans="1:17" x14ac:dyDescent="0.3">
      <c r="A2">
        <v>123</v>
      </c>
      <c r="B2" s="1">
        <v>44225</v>
      </c>
      <c r="C2" t="s">
        <v>321</v>
      </c>
      <c r="E2" t="s">
        <v>359</v>
      </c>
      <c r="F2" t="s">
        <v>360</v>
      </c>
      <c r="G2" t="s">
        <v>324</v>
      </c>
      <c r="H2" s="6">
        <v>500000</v>
      </c>
      <c r="I2" s="6">
        <v>57500</v>
      </c>
      <c r="J2" s="6">
        <v>442500</v>
      </c>
      <c r="K2" t="s">
        <v>467</v>
      </c>
      <c r="N2" s="61" t="s">
        <v>489</v>
      </c>
      <c r="O2" s="97" t="s">
        <v>274</v>
      </c>
      <c r="P2" s="97" t="s">
        <v>275</v>
      </c>
      <c r="Q2" s="97" t="s">
        <v>276</v>
      </c>
    </row>
    <row r="3" spans="1:17" x14ac:dyDescent="0.3">
      <c r="A3">
        <v>77</v>
      </c>
      <c r="B3" s="1">
        <v>44225</v>
      </c>
      <c r="C3" t="s">
        <v>321</v>
      </c>
      <c r="E3" t="s">
        <v>363</v>
      </c>
      <c r="F3" t="s">
        <v>364</v>
      </c>
      <c r="G3" t="s">
        <v>324</v>
      </c>
      <c r="H3" s="6">
        <v>847458</v>
      </c>
      <c r="I3" s="6">
        <v>97458</v>
      </c>
      <c r="J3" s="6">
        <v>750000</v>
      </c>
      <c r="K3" t="s">
        <v>467</v>
      </c>
      <c r="M3" s="6">
        <v>510202</v>
      </c>
      <c r="N3" s="111" t="s">
        <v>469</v>
      </c>
      <c r="O3" s="6">
        <v>2711868</v>
      </c>
      <c r="P3" s="6">
        <v>311868</v>
      </c>
      <c r="Q3" s="6">
        <v>2400000</v>
      </c>
    </row>
    <row r="4" spans="1:17" x14ac:dyDescent="0.3">
      <c r="A4">
        <v>8</v>
      </c>
      <c r="B4" s="1">
        <v>44225</v>
      </c>
      <c r="C4" t="s">
        <v>321</v>
      </c>
      <c r="E4" t="s">
        <v>437</v>
      </c>
      <c r="F4" t="s">
        <v>438</v>
      </c>
      <c r="G4" t="s">
        <v>324</v>
      </c>
      <c r="H4" s="6">
        <v>135593</v>
      </c>
      <c r="I4" s="6">
        <v>15593</v>
      </c>
      <c r="J4" s="6">
        <v>120000</v>
      </c>
      <c r="K4" t="s">
        <v>468</v>
      </c>
      <c r="M4" s="6">
        <v>410101</v>
      </c>
      <c r="N4" s="111" t="s">
        <v>467</v>
      </c>
      <c r="O4" s="6">
        <v>18693245</v>
      </c>
      <c r="P4" s="6">
        <v>2229267</v>
      </c>
      <c r="Q4" s="6">
        <v>16463978</v>
      </c>
    </row>
    <row r="5" spans="1:17" x14ac:dyDescent="0.3">
      <c r="A5">
        <v>58</v>
      </c>
      <c r="B5" s="1">
        <v>44225</v>
      </c>
      <c r="C5" t="s">
        <v>321</v>
      </c>
      <c r="E5" t="s">
        <v>322</v>
      </c>
      <c r="F5" t="s">
        <v>323</v>
      </c>
      <c r="G5" t="s">
        <v>324</v>
      </c>
      <c r="H5" s="6">
        <v>225989</v>
      </c>
      <c r="I5" s="6">
        <v>25989</v>
      </c>
      <c r="J5" s="6">
        <v>200000</v>
      </c>
      <c r="K5" t="s">
        <v>469</v>
      </c>
      <c r="M5" s="6">
        <v>510204</v>
      </c>
      <c r="N5" s="111" t="s">
        <v>470</v>
      </c>
      <c r="O5" s="6">
        <v>5593225</v>
      </c>
      <c r="P5" s="6">
        <v>704241</v>
      </c>
      <c r="Q5" s="6">
        <v>4888984</v>
      </c>
    </row>
    <row r="6" spans="1:17" x14ac:dyDescent="0.3">
      <c r="A6">
        <v>100</v>
      </c>
      <c r="B6" s="1">
        <v>44225</v>
      </c>
      <c r="C6" t="s">
        <v>321</v>
      </c>
      <c r="E6" t="s">
        <v>335</v>
      </c>
      <c r="F6" t="s">
        <v>336</v>
      </c>
      <c r="G6" t="s">
        <v>324</v>
      </c>
      <c r="H6" s="6">
        <v>508475</v>
      </c>
      <c r="I6" s="6">
        <v>58475</v>
      </c>
      <c r="J6" s="6">
        <v>450000</v>
      </c>
      <c r="K6" t="s">
        <v>470</v>
      </c>
      <c r="M6" s="6">
        <v>510204</v>
      </c>
      <c r="N6" s="111" t="s">
        <v>471</v>
      </c>
      <c r="O6" s="6">
        <v>3728813</v>
      </c>
      <c r="P6" s="6">
        <v>428813</v>
      </c>
      <c r="Q6" s="6">
        <v>3300000</v>
      </c>
    </row>
    <row r="7" spans="1:17" x14ac:dyDescent="0.3">
      <c r="A7">
        <v>513</v>
      </c>
      <c r="B7" s="1">
        <v>44229</v>
      </c>
      <c r="C7" t="s">
        <v>321</v>
      </c>
      <c r="E7" t="s">
        <v>439</v>
      </c>
      <c r="F7" t="s">
        <v>440</v>
      </c>
      <c r="G7" t="s">
        <v>324</v>
      </c>
      <c r="H7" s="6">
        <v>135593</v>
      </c>
      <c r="I7" s="6">
        <v>15593</v>
      </c>
      <c r="J7" s="6">
        <v>120000</v>
      </c>
      <c r="K7" s="84" t="s">
        <v>467</v>
      </c>
      <c r="M7" s="6">
        <v>410101</v>
      </c>
      <c r="N7" s="111" t="s">
        <v>475</v>
      </c>
      <c r="O7" s="6">
        <v>112994</v>
      </c>
      <c r="P7" s="6">
        <v>12994</v>
      </c>
      <c r="Q7" s="6">
        <v>100000</v>
      </c>
    </row>
    <row r="8" spans="1:17" x14ac:dyDescent="0.3">
      <c r="A8">
        <v>233</v>
      </c>
      <c r="B8" s="1">
        <v>44237</v>
      </c>
      <c r="C8" t="s">
        <v>321</v>
      </c>
      <c r="E8" t="s">
        <v>330</v>
      </c>
      <c r="F8" t="s">
        <v>331</v>
      </c>
      <c r="G8" t="s">
        <v>324</v>
      </c>
      <c r="H8" s="6">
        <v>338983</v>
      </c>
      <c r="I8" s="6">
        <v>38983</v>
      </c>
      <c r="J8" s="6">
        <v>300000</v>
      </c>
      <c r="K8" t="s">
        <v>471</v>
      </c>
      <c r="M8" s="6">
        <v>410101</v>
      </c>
      <c r="N8" s="111" t="s">
        <v>472</v>
      </c>
      <c r="O8" s="6">
        <v>3389831</v>
      </c>
      <c r="P8" s="6">
        <v>389831</v>
      </c>
      <c r="Q8" s="6">
        <v>3000000</v>
      </c>
    </row>
    <row r="9" spans="1:17" x14ac:dyDescent="0.3">
      <c r="A9">
        <v>142</v>
      </c>
      <c r="B9" s="1">
        <v>44251</v>
      </c>
      <c r="C9" t="s">
        <v>321</v>
      </c>
      <c r="E9" t="s">
        <v>327</v>
      </c>
      <c r="F9" t="s">
        <v>328</v>
      </c>
      <c r="G9" t="s">
        <v>324</v>
      </c>
      <c r="H9" s="6">
        <v>3389831</v>
      </c>
      <c r="I9" s="6">
        <v>389831</v>
      </c>
      <c r="J9" s="6">
        <v>3000000</v>
      </c>
      <c r="K9" t="s">
        <v>472</v>
      </c>
      <c r="M9" s="6">
        <v>710102</v>
      </c>
      <c r="N9" s="111" t="s">
        <v>474</v>
      </c>
      <c r="O9" s="6">
        <v>25000</v>
      </c>
      <c r="P9" s="6">
        <v>0</v>
      </c>
      <c r="Q9" s="6">
        <v>25000</v>
      </c>
    </row>
    <row r="10" spans="1:17" x14ac:dyDescent="0.3">
      <c r="A10">
        <v>59</v>
      </c>
      <c r="B10" s="1">
        <v>44251</v>
      </c>
      <c r="C10" t="s">
        <v>321</v>
      </c>
      <c r="E10" t="s">
        <v>322</v>
      </c>
      <c r="F10" t="s">
        <v>323</v>
      </c>
      <c r="G10" t="s">
        <v>324</v>
      </c>
      <c r="H10" s="6">
        <v>225989</v>
      </c>
      <c r="I10" s="6">
        <v>25989</v>
      </c>
      <c r="J10" s="6">
        <v>200000</v>
      </c>
      <c r="K10" t="s">
        <v>469</v>
      </c>
      <c r="M10" s="6">
        <v>410101</v>
      </c>
      <c r="N10" s="111" t="s">
        <v>473</v>
      </c>
      <c r="O10" s="6">
        <v>11121469</v>
      </c>
      <c r="P10" s="6">
        <v>1448064</v>
      </c>
      <c r="Q10" s="6">
        <v>9673405</v>
      </c>
    </row>
    <row r="11" spans="1:17" x14ac:dyDescent="0.3">
      <c r="A11">
        <v>520</v>
      </c>
      <c r="B11" s="1">
        <v>44252</v>
      </c>
      <c r="C11" t="s">
        <v>321</v>
      </c>
      <c r="E11" t="s">
        <v>439</v>
      </c>
      <c r="F11" t="s">
        <v>440</v>
      </c>
      <c r="G11" t="s">
        <v>324</v>
      </c>
      <c r="H11" s="6">
        <v>259887</v>
      </c>
      <c r="I11" s="6">
        <v>29887</v>
      </c>
      <c r="J11" s="6">
        <v>230000</v>
      </c>
      <c r="K11" s="84" t="s">
        <v>467</v>
      </c>
      <c r="M11" s="6">
        <v>410101</v>
      </c>
      <c r="N11" s="111" t="s">
        <v>476</v>
      </c>
      <c r="O11" s="6">
        <v>254237</v>
      </c>
      <c r="P11" s="6">
        <v>29237</v>
      </c>
      <c r="Q11" s="6">
        <v>225000</v>
      </c>
    </row>
    <row r="12" spans="1:17" x14ac:dyDescent="0.3">
      <c r="A12">
        <v>124</v>
      </c>
      <c r="B12" s="1">
        <v>44253</v>
      </c>
      <c r="C12" t="s">
        <v>321</v>
      </c>
      <c r="E12" t="s">
        <v>359</v>
      </c>
      <c r="F12" t="s">
        <v>360</v>
      </c>
      <c r="G12" t="s">
        <v>324</v>
      </c>
      <c r="H12" s="6">
        <v>450000</v>
      </c>
      <c r="I12" s="6">
        <v>51750</v>
      </c>
      <c r="J12" s="6">
        <v>398250</v>
      </c>
      <c r="K12" s="84" t="s">
        <v>467</v>
      </c>
      <c r="M12" s="6">
        <v>510203</v>
      </c>
      <c r="N12" s="111" t="s">
        <v>468</v>
      </c>
      <c r="O12" s="6">
        <v>135593</v>
      </c>
      <c r="P12" s="6">
        <v>15593</v>
      </c>
      <c r="Q12" s="6">
        <v>120000</v>
      </c>
    </row>
    <row r="13" spans="1:17" x14ac:dyDescent="0.3">
      <c r="A13">
        <v>80</v>
      </c>
      <c r="B13" s="1">
        <v>44284</v>
      </c>
      <c r="C13" t="s">
        <v>321</v>
      </c>
      <c r="E13" t="s">
        <v>363</v>
      </c>
      <c r="F13" t="s">
        <v>364</v>
      </c>
      <c r="G13" t="s">
        <v>324</v>
      </c>
      <c r="H13" s="6">
        <v>847458</v>
      </c>
      <c r="I13" s="6">
        <v>97458</v>
      </c>
      <c r="J13" s="6">
        <v>750000</v>
      </c>
      <c r="K13" s="84" t="s">
        <v>467</v>
      </c>
      <c r="N13" s="111" t="s">
        <v>257</v>
      </c>
      <c r="O13" s="6">
        <v>45766275</v>
      </c>
      <c r="P13" s="6">
        <v>5569908</v>
      </c>
      <c r="Q13" s="6">
        <v>40196367</v>
      </c>
    </row>
    <row r="14" spans="1:17" x14ac:dyDescent="0.3">
      <c r="A14">
        <v>103</v>
      </c>
      <c r="B14" s="1">
        <v>44284</v>
      </c>
      <c r="C14" t="s">
        <v>321</v>
      </c>
      <c r="E14" t="s">
        <v>335</v>
      </c>
      <c r="F14" t="s">
        <v>336</v>
      </c>
      <c r="G14" t="s">
        <v>324</v>
      </c>
      <c r="H14" s="6">
        <v>508475</v>
      </c>
      <c r="I14" s="6">
        <v>58475</v>
      </c>
      <c r="J14" s="6">
        <v>450000</v>
      </c>
      <c r="K14" t="s">
        <v>470</v>
      </c>
      <c r="O14" s="6"/>
      <c r="P14" s="6"/>
      <c r="Q14" s="6"/>
    </row>
    <row r="15" spans="1:17" x14ac:dyDescent="0.3">
      <c r="A15">
        <v>235</v>
      </c>
      <c r="B15" s="1">
        <v>44285</v>
      </c>
      <c r="C15" t="s">
        <v>321</v>
      </c>
      <c r="E15" t="s">
        <v>330</v>
      </c>
      <c r="F15" t="s">
        <v>331</v>
      </c>
      <c r="G15" t="s">
        <v>324</v>
      </c>
      <c r="H15" s="6">
        <v>338983</v>
      </c>
      <c r="I15" s="6">
        <v>38983</v>
      </c>
      <c r="J15" s="6">
        <v>300000</v>
      </c>
      <c r="K15" t="s">
        <v>471</v>
      </c>
    </row>
    <row r="16" spans="1:17" x14ac:dyDescent="0.3">
      <c r="A16">
        <v>87</v>
      </c>
      <c r="B16" s="1">
        <v>44285</v>
      </c>
      <c r="C16" t="s">
        <v>321</v>
      </c>
      <c r="E16" t="s">
        <v>332</v>
      </c>
      <c r="F16" t="s">
        <v>333</v>
      </c>
      <c r="G16" t="s">
        <v>324</v>
      </c>
      <c r="H16" s="6">
        <v>564972</v>
      </c>
      <c r="I16" s="6">
        <v>64972</v>
      </c>
      <c r="J16" s="6">
        <v>500000</v>
      </c>
      <c r="K16" t="s">
        <v>467</v>
      </c>
      <c r="N16" s="111" t="s">
        <v>494</v>
      </c>
      <c r="O16" t="s">
        <v>495</v>
      </c>
      <c r="P16" t="s">
        <v>496</v>
      </c>
    </row>
    <row r="17" spans="1:16" x14ac:dyDescent="0.3">
      <c r="A17">
        <v>61</v>
      </c>
      <c r="B17" s="1">
        <v>44285</v>
      </c>
      <c r="C17" t="s">
        <v>321</v>
      </c>
      <c r="E17" t="s">
        <v>322</v>
      </c>
      <c r="F17" t="s">
        <v>323</v>
      </c>
      <c r="G17" t="s">
        <v>324</v>
      </c>
      <c r="H17" s="6">
        <v>225989</v>
      </c>
      <c r="I17" s="6">
        <v>25989</v>
      </c>
      <c r="J17" s="6">
        <v>200000</v>
      </c>
      <c r="K17" t="s">
        <v>469</v>
      </c>
      <c r="M17" s="6">
        <v>510202</v>
      </c>
      <c r="N17" s="5">
        <f>+O3</f>
        <v>2711868</v>
      </c>
      <c r="O17" s="6">
        <v>0</v>
      </c>
      <c r="P17" t="s">
        <v>469</v>
      </c>
    </row>
    <row r="18" spans="1:16" x14ac:dyDescent="0.3">
      <c r="A18">
        <v>127</v>
      </c>
      <c r="B18" s="1">
        <v>44291</v>
      </c>
      <c r="C18" t="s">
        <v>321</v>
      </c>
      <c r="E18" t="s">
        <v>359</v>
      </c>
      <c r="F18" t="s">
        <v>360</v>
      </c>
      <c r="G18" t="s">
        <v>324</v>
      </c>
      <c r="H18" s="6">
        <v>395480</v>
      </c>
      <c r="I18" s="6">
        <v>45480</v>
      </c>
      <c r="J18" s="6">
        <v>350000</v>
      </c>
      <c r="K18" s="84" t="s">
        <v>467</v>
      </c>
      <c r="M18" s="6">
        <v>410101</v>
      </c>
      <c r="N18" s="5">
        <f t="shared" ref="N18:N26" si="0">+O4</f>
        <v>18693245</v>
      </c>
      <c r="O18" s="6">
        <v>0</v>
      </c>
      <c r="P18" t="s">
        <v>467</v>
      </c>
    </row>
    <row r="19" spans="1:16" x14ac:dyDescent="0.3">
      <c r="A19">
        <v>121</v>
      </c>
      <c r="B19" s="1">
        <v>44306</v>
      </c>
      <c r="C19" t="s">
        <v>321</v>
      </c>
      <c r="E19" t="s">
        <v>441</v>
      </c>
      <c r="F19" t="s">
        <v>442</v>
      </c>
      <c r="G19" t="s">
        <v>324</v>
      </c>
      <c r="H19" s="6">
        <v>112994</v>
      </c>
      <c r="I19" s="6">
        <v>12994</v>
      </c>
      <c r="J19" s="6">
        <v>100000</v>
      </c>
      <c r="K19" t="s">
        <v>467</v>
      </c>
      <c r="M19" s="6">
        <v>510204</v>
      </c>
      <c r="N19" s="5">
        <f t="shared" si="0"/>
        <v>5593225</v>
      </c>
      <c r="O19" s="6">
        <v>0</v>
      </c>
      <c r="P19" t="s">
        <v>470</v>
      </c>
    </row>
    <row r="20" spans="1:16" x14ac:dyDescent="0.3">
      <c r="A20">
        <v>239</v>
      </c>
      <c r="B20" s="1">
        <v>44314</v>
      </c>
      <c r="C20" t="s">
        <v>321</v>
      </c>
      <c r="E20" t="s">
        <v>330</v>
      </c>
      <c r="F20" t="s">
        <v>331</v>
      </c>
      <c r="G20" t="s">
        <v>324</v>
      </c>
      <c r="H20" s="6">
        <v>338983</v>
      </c>
      <c r="I20" s="6">
        <v>38983</v>
      </c>
      <c r="J20" s="6">
        <v>300000</v>
      </c>
      <c r="K20" t="s">
        <v>471</v>
      </c>
      <c r="M20" s="6">
        <v>510204</v>
      </c>
      <c r="N20" s="5">
        <f t="shared" si="0"/>
        <v>3728813</v>
      </c>
      <c r="O20" s="6">
        <v>0</v>
      </c>
      <c r="P20" t="s">
        <v>471</v>
      </c>
    </row>
    <row r="21" spans="1:16" x14ac:dyDescent="0.3">
      <c r="A21">
        <v>105</v>
      </c>
      <c r="B21" s="1">
        <v>44314</v>
      </c>
      <c r="C21" t="s">
        <v>321</v>
      </c>
      <c r="E21" t="s">
        <v>335</v>
      </c>
      <c r="F21" t="s">
        <v>336</v>
      </c>
      <c r="G21" t="s">
        <v>324</v>
      </c>
      <c r="H21" s="6">
        <v>508475</v>
      </c>
      <c r="I21" s="6">
        <v>58475</v>
      </c>
      <c r="J21" s="6">
        <v>450000</v>
      </c>
      <c r="K21" t="s">
        <v>470</v>
      </c>
      <c r="M21" s="6">
        <v>410101</v>
      </c>
      <c r="N21" s="5">
        <f t="shared" si="0"/>
        <v>112994</v>
      </c>
      <c r="O21" s="6">
        <v>0</v>
      </c>
      <c r="P21" t="s">
        <v>475</v>
      </c>
    </row>
    <row r="22" spans="1:16" x14ac:dyDescent="0.3">
      <c r="A22">
        <v>90</v>
      </c>
      <c r="B22" s="1">
        <v>44315</v>
      </c>
      <c r="C22" t="s">
        <v>321</v>
      </c>
      <c r="E22" t="s">
        <v>332</v>
      </c>
      <c r="F22" t="s">
        <v>333</v>
      </c>
      <c r="G22" t="s">
        <v>324</v>
      </c>
      <c r="H22" s="6">
        <v>564972</v>
      </c>
      <c r="I22" s="6">
        <v>64972</v>
      </c>
      <c r="J22" s="6">
        <v>500000</v>
      </c>
      <c r="K22" t="s">
        <v>467</v>
      </c>
      <c r="M22" s="6">
        <v>410101</v>
      </c>
      <c r="N22" s="5">
        <f t="shared" si="0"/>
        <v>3389831</v>
      </c>
      <c r="O22" s="6">
        <v>0</v>
      </c>
      <c r="P22" t="s">
        <v>472</v>
      </c>
    </row>
    <row r="23" spans="1:16" x14ac:dyDescent="0.3">
      <c r="A23">
        <v>82</v>
      </c>
      <c r="B23" s="1">
        <v>44315</v>
      </c>
      <c r="C23" t="s">
        <v>321</v>
      </c>
      <c r="E23" t="s">
        <v>363</v>
      </c>
      <c r="F23" t="s">
        <v>364</v>
      </c>
      <c r="G23" t="s">
        <v>324</v>
      </c>
      <c r="H23" s="6">
        <v>847458</v>
      </c>
      <c r="I23" s="6">
        <v>97458</v>
      </c>
      <c r="J23" s="6">
        <v>750000</v>
      </c>
      <c r="K23" s="84" t="s">
        <v>467</v>
      </c>
      <c r="M23" s="6">
        <v>710102</v>
      </c>
      <c r="N23" s="5">
        <f t="shared" si="0"/>
        <v>25000</v>
      </c>
      <c r="O23" s="6">
        <v>0</v>
      </c>
      <c r="P23" t="s">
        <v>474</v>
      </c>
    </row>
    <row r="24" spans="1:16" x14ac:dyDescent="0.3">
      <c r="A24">
        <v>62</v>
      </c>
      <c r="B24" s="1">
        <v>44315</v>
      </c>
      <c r="C24" t="s">
        <v>321</v>
      </c>
      <c r="E24" t="s">
        <v>322</v>
      </c>
      <c r="F24" s="84" t="s">
        <v>323</v>
      </c>
      <c r="G24" t="s">
        <v>324</v>
      </c>
      <c r="H24" s="6">
        <v>225989</v>
      </c>
      <c r="I24" s="6">
        <v>25989</v>
      </c>
      <c r="J24" s="6">
        <v>200000</v>
      </c>
      <c r="K24" t="s">
        <v>469</v>
      </c>
      <c r="M24" s="6">
        <v>410101</v>
      </c>
      <c r="N24" s="5">
        <f t="shared" si="0"/>
        <v>11121469</v>
      </c>
      <c r="O24" s="6">
        <v>0</v>
      </c>
      <c r="P24" t="s">
        <v>473</v>
      </c>
    </row>
    <row r="25" spans="1:16" x14ac:dyDescent="0.3">
      <c r="A25">
        <v>129</v>
      </c>
      <c r="B25" s="1">
        <v>44321</v>
      </c>
      <c r="C25" t="s">
        <v>321</v>
      </c>
      <c r="E25" t="s">
        <v>359</v>
      </c>
      <c r="F25" t="s">
        <v>360</v>
      </c>
      <c r="G25" t="s">
        <v>324</v>
      </c>
      <c r="H25" s="6">
        <v>600000</v>
      </c>
      <c r="I25" s="6">
        <v>69000</v>
      </c>
      <c r="J25" s="6">
        <v>531000</v>
      </c>
      <c r="K25" s="84" t="s">
        <v>467</v>
      </c>
      <c r="M25" s="6">
        <v>410101</v>
      </c>
      <c r="N25" s="5">
        <f t="shared" si="0"/>
        <v>254237</v>
      </c>
      <c r="O25" s="6">
        <v>0</v>
      </c>
      <c r="P25" t="s">
        <v>476</v>
      </c>
    </row>
    <row r="26" spans="1:16" x14ac:dyDescent="0.3">
      <c r="A26">
        <v>127</v>
      </c>
      <c r="B26" s="1">
        <v>44328</v>
      </c>
      <c r="C26" t="s">
        <v>321</v>
      </c>
      <c r="E26" t="s">
        <v>443</v>
      </c>
      <c r="F26" s="84" t="s">
        <v>444</v>
      </c>
      <c r="G26" t="s">
        <v>324</v>
      </c>
      <c r="H26" s="6">
        <v>564972</v>
      </c>
      <c r="I26" s="6">
        <v>64972</v>
      </c>
      <c r="J26" s="6">
        <v>500000</v>
      </c>
      <c r="K26" t="s">
        <v>473</v>
      </c>
      <c r="M26" s="6">
        <v>510203</v>
      </c>
      <c r="N26" s="5">
        <f t="shared" si="0"/>
        <v>135593</v>
      </c>
      <c r="O26" s="6">
        <v>0</v>
      </c>
      <c r="P26" t="s">
        <v>468</v>
      </c>
    </row>
    <row r="27" spans="1:16" x14ac:dyDescent="0.3">
      <c r="A27">
        <v>110</v>
      </c>
      <c r="B27" s="1">
        <v>44329</v>
      </c>
      <c r="C27" t="s">
        <v>321</v>
      </c>
      <c r="E27" t="s">
        <v>445</v>
      </c>
      <c r="F27" t="s">
        <v>446</v>
      </c>
      <c r="G27" t="s">
        <v>324</v>
      </c>
      <c r="H27" s="6">
        <v>22599</v>
      </c>
      <c r="I27" s="6">
        <v>2599</v>
      </c>
      <c r="J27" s="6">
        <v>20000</v>
      </c>
      <c r="K27" t="s">
        <v>467</v>
      </c>
      <c r="M27" s="6">
        <v>210702</v>
      </c>
      <c r="N27" s="6">
        <v>0</v>
      </c>
      <c r="O27" s="6">
        <f>+P13</f>
        <v>5569908</v>
      </c>
      <c r="P27" t="s">
        <v>497</v>
      </c>
    </row>
    <row r="28" spans="1:16" x14ac:dyDescent="0.3">
      <c r="A28">
        <v>254</v>
      </c>
      <c r="B28" s="1">
        <v>44343</v>
      </c>
      <c r="C28" t="s">
        <v>321</v>
      </c>
      <c r="E28" t="s">
        <v>447</v>
      </c>
      <c r="F28" t="s">
        <v>448</v>
      </c>
      <c r="G28" t="s">
        <v>324</v>
      </c>
      <c r="H28" s="6">
        <v>1230000</v>
      </c>
      <c r="I28" s="6">
        <v>141450</v>
      </c>
      <c r="J28" s="6">
        <v>1088550</v>
      </c>
      <c r="K28" t="s">
        <v>473</v>
      </c>
      <c r="M28" s="6">
        <v>210302</v>
      </c>
      <c r="N28" s="6">
        <v>0</v>
      </c>
      <c r="O28" s="6">
        <f>+Q13</f>
        <v>40196367</v>
      </c>
      <c r="P28" t="s">
        <v>498</v>
      </c>
    </row>
    <row r="29" spans="1:16" x14ac:dyDescent="0.3">
      <c r="A29">
        <v>241</v>
      </c>
      <c r="B29" s="1">
        <v>44344</v>
      </c>
      <c r="C29" t="s">
        <v>321</v>
      </c>
      <c r="E29" t="s">
        <v>330</v>
      </c>
      <c r="F29" t="s">
        <v>331</v>
      </c>
      <c r="G29" t="s">
        <v>324</v>
      </c>
      <c r="H29" s="6">
        <v>338983</v>
      </c>
      <c r="I29" s="6">
        <v>38983</v>
      </c>
      <c r="J29" s="6">
        <v>300000</v>
      </c>
      <c r="K29" t="s">
        <v>471</v>
      </c>
      <c r="N29" s="6">
        <f>+SUM(N16:N28)</f>
        <v>45766275</v>
      </c>
      <c r="O29" s="6">
        <f>+SUM(O16:O28)</f>
        <v>45766275</v>
      </c>
      <c r="P29" t="s">
        <v>254</v>
      </c>
    </row>
    <row r="30" spans="1:16" x14ac:dyDescent="0.3">
      <c r="A30">
        <v>91</v>
      </c>
      <c r="B30" s="1">
        <v>44344</v>
      </c>
      <c r="C30" t="s">
        <v>321</v>
      </c>
      <c r="E30" t="s">
        <v>332</v>
      </c>
      <c r="F30" t="s">
        <v>333</v>
      </c>
      <c r="G30" t="s">
        <v>324</v>
      </c>
      <c r="H30" s="6">
        <v>564972</v>
      </c>
      <c r="I30" s="6">
        <v>64972</v>
      </c>
      <c r="J30" s="6">
        <v>500000</v>
      </c>
      <c r="K30" t="s">
        <v>467</v>
      </c>
      <c r="O30" s="6">
        <f>+N29-O29</f>
        <v>0</v>
      </c>
      <c r="P30" t="s">
        <v>499</v>
      </c>
    </row>
    <row r="31" spans="1:16" x14ac:dyDescent="0.3">
      <c r="A31">
        <v>84</v>
      </c>
      <c r="B31" s="1">
        <v>44344</v>
      </c>
      <c r="C31" t="s">
        <v>321</v>
      </c>
      <c r="E31" t="s">
        <v>363</v>
      </c>
      <c r="F31" t="s">
        <v>364</v>
      </c>
      <c r="G31" t="s">
        <v>324</v>
      </c>
      <c r="H31" s="6">
        <v>847458</v>
      </c>
      <c r="I31" s="6">
        <v>97458</v>
      </c>
      <c r="J31" s="6">
        <v>750000</v>
      </c>
      <c r="K31" s="84" t="s">
        <v>467</v>
      </c>
    </row>
    <row r="32" spans="1:16" x14ac:dyDescent="0.3">
      <c r="A32">
        <v>64</v>
      </c>
      <c r="B32" s="1">
        <v>44344</v>
      </c>
      <c r="C32" t="s">
        <v>321</v>
      </c>
      <c r="E32" t="s">
        <v>322</v>
      </c>
      <c r="F32" t="s">
        <v>323</v>
      </c>
      <c r="G32" t="s">
        <v>324</v>
      </c>
      <c r="H32" s="6">
        <v>225989</v>
      </c>
      <c r="I32" s="6">
        <v>25989</v>
      </c>
      <c r="J32" s="6">
        <v>200000</v>
      </c>
      <c r="K32" t="s">
        <v>469</v>
      </c>
    </row>
    <row r="33" spans="1:11" x14ac:dyDescent="0.3">
      <c r="A33">
        <v>107</v>
      </c>
      <c r="B33" s="1">
        <v>44344</v>
      </c>
      <c r="C33" t="s">
        <v>321</v>
      </c>
      <c r="E33" t="s">
        <v>335</v>
      </c>
      <c r="F33" t="s">
        <v>336</v>
      </c>
      <c r="G33" t="s">
        <v>324</v>
      </c>
      <c r="H33" s="6">
        <v>508475</v>
      </c>
      <c r="I33" s="6">
        <v>58475</v>
      </c>
      <c r="J33" s="6">
        <v>450000</v>
      </c>
      <c r="K33" t="s">
        <v>470</v>
      </c>
    </row>
    <row r="34" spans="1:11" x14ac:dyDescent="0.3">
      <c r="A34">
        <v>244</v>
      </c>
      <c r="B34" s="1">
        <v>44375</v>
      </c>
      <c r="C34" t="s">
        <v>321</v>
      </c>
      <c r="E34" t="s">
        <v>330</v>
      </c>
      <c r="F34" t="s">
        <v>331</v>
      </c>
      <c r="G34" t="s">
        <v>324</v>
      </c>
      <c r="H34" s="6">
        <v>338983</v>
      </c>
      <c r="I34" s="6">
        <v>38983</v>
      </c>
      <c r="J34" s="6">
        <v>300000</v>
      </c>
      <c r="K34" t="s">
        <v>471</v>
      </c>
    </row>
    <row r="35" spans="1:11" x14ac:dyDescent="0.3">
      <c r="A35">
        <v>1176</v>
      </c>
      <c r="B35" s="1">
        <v>44377</v>
      </c>
      <c r="C35" t="s">
        <v>321</v>
      </c>
      <c r="E35" t="s">
        <v>449</v>
      </c>
      <c r="F35" t="s">
        <v>450</v>
      </c>
      <c r="G35" t="s">
        <v>324</v>
      </c>
      <c r="H35" s="6">
        <v>25000</v>
      </c>
      <c r="I35" s="6">
        <v>0</v>
      </c>
      <c r="J35" s="6">
        <v>25000</v>
      </c>
      <c r="K35" t="s">
        <v>474</v>
      </c>
    </row>
    <row r="36" spans="1:11" x14ac:dyDescent="0.3">
      <c r="A36">
        <v>255</v>
      </c>
      <c r="B36" s="1">
        <v>44377</v>
      </c>
      <c r="C36" t="s">
        <v>321</v>
      </c>
      <c r="E36" t="s">
        <v>447</v>
      </c>
      <c r="F36" t="s">
        <v>448</v>
      </c>
      <c r="G36" t="s">
        <v>324</v>
      </c>
      <c r="H36" s="6">
        <v>1230000</v>
      </c>
      <c r="I36" s="6">
        <v>141450</v>
      </c>
      <c r="J36" s="6">
        <v>1088550</v>
      </c>
      <c r="K36" s="84" t="s">
        <v>473</v>
      </c>
    </row>
    <row r="37" spans="1:11" x14ac:dyDescent="0.3">
      <c r="A37">
        <v>92</v>
      </c>
      <c r="B37" s="1">
        <v>44377</v>
      </c>
      <c r="C37" t="s">
        <v>321</v>
      </c>
      <c r="E37" t="s">
        <v>332</v>
      </c>
      <c r="F37" t="s">
        <v>333</v>
      </c>
      <c r="G37" t="s">
        <v>324</v>
      </c>
      <c r="H37" s="6">
        <v>564972</v>
      </c>
      <c r="I37" s="6">
        <v>64972</v>
      </c>
      <c r="J37" s="6">
        <v>500000</v>
      </c>
      <c r="K37" t="s">
        <v>467</v>
      </c>
    </row>
    <row r="38" spans="1:11" x14ac:dyDescent="0.3">
      <c r="A38">
        <v>126</v>
      </c>
      <c r="B38" s="1">
        <v>44377</v>
      </c>
      <c r="C38" t="s">
        <v>321</v>
      </c>
      <c r="E38" t="s">
        <v>445</v>
      </c>
      <c r="F38" t="s">
        <v>446</v>
      </c>
      <c r="G38" t="s">
        <v>324</v>
      </c>
      <c r="H38" s="6">
        <v>50847</v>
      </c>
      <c r="I38" s="6">
        <v>5847</v>
      </c>
      <c r="J38" s="6">
        <v>45000</v>
      </c>
      <c r="K38" s="84" t="s">
        <v>467</v>
      </c>
    </row>
    <row r="39" spans="1:11" x14ac:dyDescent="0.3">
      <c r="A39">
        <v>87</v>
      </c>
      <c r="B39" s="1">
        <v>44377</v>
      </c>
      <c r="C39" t="s">
        <v>321</v>
      </c>
      <c r="E39" t="s">
        <v>363</v>
      </c>
      <c r="F39" s="96" t="s">
        <v>364</v>
      </c>
      <c r="G39" t="s">
        <v>324</v>
      </c>
      <c r="H39" s="6">
        <v>847458</v>
      </c>
      <c r="I39" s="6">
        <v>97458</v>
      </c>
      <c r="J39" s="6">
        <v>750000</v>
      </c>
      <c r="K39" s="84" t="s">
        <v>467</v>
      </c>
    </row>
    <row r="40" spans="1:11" x14ac:dyDescent="0.3">
      <c r="A40">
        <v>65</v>
      </c>
      <c r="B40" s="1">
        <v>44377</v>
      </c>
      <c r="C40" t="s">
        <v>321</v>
      </c>
      <c r="E40" t="s">
        <v>322</v>
      </c>
      <c r="F40" t="s">
        <v>323</v>
      </c>
      <c r="G40" t="s">
        <v>324</v>
      </c>
      <c r="H40" s="6">
        <v>225989</v>
      </c>
      <c r="I40" s="6">
        <v>25989</v>
      </c>
      <c r="J40" s="6">
        <v>200000</v>
      </c>
      <c r="K40" t="s">
        <v>469</v>
      </c>
    </row>
    <row r="41" spans="1:11" x14ac:dyDescent="0.3">
      <c r="A41">
        <v>109</v>
      </c>
      <c r="B41" s="1">
        <v>44377</v>
      </c>
      <c r="C41" t="s">
        <v>321</v>
      </c>
      <c r="E41" t="s">
        <v>335</v>
      </c>
      <c r="F41" t="s">
        <v>336</v>
      </c>
      <c r="G41" t="s">
        <v>324</v>
      </c>
      <c r="H41" s="6">
        <v>508475</v>
      </c>
      <c r="I41" s="6">
        <v>58475</v>
      </c>
      <c r="J41" s="6">
        <v>450000</v>
      </c>
      <c r="K41" t="s">
        <v>470</v>
      </c>
    </row>
    <row r="42" spans="1:11" x14ac:dyDescent="0.3">
      <c r="A42">
        <v>257</v>
      </c>
      <c r="B42" s="1">
        <v>44406</v>
      </c>
      <c r="C42" t="s">
        <v>321</v>
      </c>
      <c r="E42" t="s">
        <v>447</v>
      </c>
      <c r="F42" t="s">
        <v>448</v>
      </c>
      <c r="G42" t="s">
        <v>324</v>
      </c>
      <c r="H42" s="6">
        <v>1230000</v>
      </c>
      <c r="I42" s="6">
        <v>141450</v>
      </c>
      <c r="J42" s="6">
        <v>1088550</v>
      </c>
      <c r="K42" s="84" t="s">
        <v>473</v>
      </c>
    </row>
    <row r="43" spans="1:11" x14ac:dyDescent="0.3">
      <c r="A43">
        <v>246</v>
      </c>
      <c r="B43" s="1">
        <v>44406</v>
      </c>
      <c r="C43" t="s">
        <v>321</v>
      </c>
      <c r="E43" t="s">
        <v>330</v>
      </c>
      <c r="F43" t="s">
        <v>331</v>
      </c>
      <c r="G43" t="s">
        <v>324</v>
      </c>
      <c r="H43" s="6">
        <v>338983</v>
      </c>
      <c r="I43" s="6">
        <v>38983</v>
      </c>
      <c r="J43" s="6">
        <v>300000</v>
      </c>
      <c r="K43" t="s">
        <v>471</v>
      </c>
    </row>
    <row r="44" spans="1:11" x14ac:dyDescent="0.3">
      <c r="A44">
        <v>93</v>
      </c>
      <c r="B44" s="1">
        <v>44406</v>
      </c>
      <c r="C44" t="s">
        <v>321</v>
      </c>
      <c r="E44" t="s">
        <v>332</v>
      </c>
      <c r="F44" t="s">
        <v>333</v>
      </c>
      <c r="G44" t="s">
        <v>324</v>
      </c>
      <c r="H44" s="6">
        <v>564972</v>
      </c>
      <c r="I44" s="6">
        <v>64972</v>
      </c>
      <c r="J44" s="6">
        <v>500000</v>
      </c>
      <c r="K44" t="s">
        <v>467</v>
      </c>
    </row>
    <row r="45" spans="1:11" x14ac:dyDescent="0.3">
      <c r="A45">
        <v>89</v>
      </c>
      <c r="B45" s="1">
        <v>44406</v>
      </c>
      <c r="C45" t="s">
        <v>321</v>
      </c>
      <c r="E45" t="s">
        <v>363</v>
      </c>
      <c r="F45" t="s">
        <v>364</v>
      </c>
      <c r="G45" t="s">
        <v>324</v>
      </c>
      <c r="H45" s="6">
        <v>847458</v>
      </c>
      <c r="I45" s="6">
        <v>97458</v>
      </c>
      <c r="J45" s="6">
        <v>750000</v>
      </c>
      <c r="K45" s="84" t="s">
        <v>467</v>
      </c>
    </row>
    <row r="46" spans="1:11" x14ac:dyDescent="0.3">
      <c r="A46">
        <v>66</v>
      </c>
      <c r="B46" s="1">
        <v>44406</v>
      </c>
      <c r="C46" t="s">
        <v>321</v>
      </c>
      <c r="E46" t="s">
        <v>322</v>
      </c>
      <c r="F46" t="s">
        <v>323</v>
      </c>
      <c r="G46" t="s">
        <v>324</v>
      </c>
      <c r="H46" s="6">
        <v>225989</v>
      </c>
      <c r="I46" s="6">
        <v>25989</v>
      </c>
      <c r="J46" s="6">
        <v>200000</v>
      </c>
      <c r="K46" t="s">
        <v>469</v>
      </c>
    </row>
    <row r="47" spans="1:11" x14ac:dyDescent="0.3">
      <c r="A47">
        <v>111</v>
      </c>
      <c r="B47" s="1">
        <v>44406</v>
      </c>
      <c r="C47" t="s">
        <v>321</v>
      </c>
      <c r="E47" t="s">
        <v>335</v>
      </c>
      <c r="F47" t="s">
        <v>336</v>
      </c>
      <c r="G47" t="s">
        <v>324</v>
      </c>
      <c r="H47" s="6">
        <v>508475</v>
      </c>
      <c r="I47" s="6">
        <v>58475</v>
      </c>
      <c r="J47" s="6">
        <v>450000</v>
      </c>
      <c r="K47" t="s">
        <v>470</v>
      </c>
    </row>
    <row r="48" spans="1:11" x14ac:dyDescent="0.3">
      <c r="A48">
        <v>259</v>
      </c>
      <c r="B48" s="1">
        <v>44438</v>
      </c>
      <c r="C48" t="s">
        <v>321</v>
      </c>
      <c r="E48" t="s">
        <v>447</v>
      </c>
      <c r="F48" t="s">
        <v>448</v>
      </c>
      <c r="G48" t="s">
        <v>324</v>
      </c>
      <c r="H48" s="6">
        <v>1230000</v>
      </c>
      <c r="I48" s="6">
        <v>141450</v>
      </c>
      <c r="J48" s="6">
        <v>1088550</v>
      </c>
      <c r="K48" s="84" t="s">
        <v>473</v>
      </c>
    </row>
    <row r="49" spans="1:11" x14ac:dyDescent="0.3">
      <c r="A49">
        <v>248</v>
      </c>
      <c r="B49" s="1">
        <v>44438</v>
      </c>
      <c r="C49" t="s">
        <v>321</v>
      </c>
      <c r="E49" t="s">
        <v>330</v>
      </c>
      <c r="F49" t="s">
        <v>331</v>
      </c>
      <c r="G49" t="s">
        <v>324</v>
      </c>
      <c r="H49" s="6">
        <v>338983</v>
      </c>
      <c r="I49" s="6">
        <v>38983</v>
      </c>
      <c r="J49" s="6">
        <v>300000</v>
      </c>
      <c r="K49" t="s">
        <v>471</v>
      </c>
    </row>
    <row r="50" spans="1:11" x14ac:dyDescent="0.3">
      <c r="A50">
        <v>271</v>
      </c>
      <c r="B50" s="1">
        <v>44438</v>
      </c>
      <c r="C50" t="s">
        <v>321</v>
      </c>
      <c r="E50" t="s">
        <v>260</v>
      </c>
      <c r="F50" t="s">
        <v>355</v>
      </c>
      <c r="G50" t="s">
        <v>324</v>
      </c>
      <c r="H50" s="6">
        <v>225989</v>
      </c>
      <c r="I50" s="6">
        <v>25989</v>
      </c>
      <c r="J50" s="6">
        <v>200000</v>
      </c>
      <c r="K50" t="s">
        <v>467</v>
      </c>
    </row>
    <row r="51" spans="1:11" x14ac:dyDescent="0.3">
      <c r="A51">
        <v>95</v>
      </c>
      <c r="B51" s="1">
        <v>44438</v>
      </c>
      <c r="C51" t="s">
        <v>321</v>
      </c>
      <c r="E51" t="s">
        <v>332</v>
      </c>
      <c r="F51" t="s">
        <v>333</v>
      </c>
      <c r="G51" t="s">
        <v>324</v>
      </c>
      <c r="H51" s="6">
        <v>564972</v>
      </c>
      <c r="I51" s="6">
        <v>64972</v>
      </c>
      <c r="J51" s="6">
        <v>500000</v>
      </c>
      <c r="K51" t="s">
        <v>467</v>
      </c>
    </row>
    <row r="52" spans="1:11" x14ac:dyDescent="0.3">
      <c r="A52">
        <v>91</v>
      </c>
      <c r="B52" s="1">
        <v>44438</v>
      </c>
      <c r="C52" t="s">
        <v>321</v>
      </c>
      <c r="E52" t="s">
        <v>363</v>
      </c>
      <c r="F52" t="s">
        <v>364</v>
      </c>
      <c r="G52" t="s">
        <v>324</v>
      </c>
      <c r="H52" s="6">
        <v>847458</v>
      </c>
      <c r="I52" s="6">
        <v>97458</v>
      </c>
      <c r="J52" s="6">
        <v>750000</v>
      </c>
      <c r="K52" s="84" t="s">
        <v>467</v>
      </c>
    </row>
    <row r="53" spans="1:11" x14ac:dyDescent="0.3">
      <c r="A53">
        <v>67</v>
      </c>
      <c r="B53" s="1">
        <v>44438</v>
      </c>
      <c r="C53" t="s">
        <v>321</v>
      </c>
      <c r="E53" t="s">
        <v>322</v>
      </c>
      <c r="F53" t="s">
        <v>323</v>
      </c>
      <c r="G53" t="s">
        <v>324</v>
      </c>
      <c r="H53" s="6">
        <v>225989</v>
      </c>
      <c r="I53" s="6">
        <v>25989</v>
      </c>
      <c r="J53" s="6">
        <v>200000</v>
      </c>
      <c r="K53" t="s">
        <v>469</v>
      </c>
    </row>
    <row r="54" spans="1:11" x14ac:dyDescent="0.3">
      <c r="A54">
        <v>112</v>
      </c>
      <c r="B54" s="1">
        <v>44438</v>
      </c>
      <c r="C54" t="s">
        <v>321</v>
      </c>
      <c r="E54" t="s">
        <v>335</v>
      </c>
      <c r="F54" t="s">
        <v>336</v>
      </c>
      <c r="G54" t="s">
        <v>324</v>
      </c>
      <c r="H54" s="6">
        <v>508475</v>
      </c>
      <c r="I54" s="6">
        <v>58475</v>
      </c>
      <c r="J54" s="6">
        <v>450000</v>
      </c>
      <c r="K54" t="s">
        <v>470</v>
      </c>
    </row>
    <row r="55" spans="1:11" x14ac:dyDescent="0.3">
      <c r="A55">
        <v>131</v>
      </c>
      <c r="B55" s="1">
        <v>44442</v>
      </c>
      <c r="C55" t="s">
        <v>321</v>
      </c>
      <c r="E55" t="s">
        <v>359</v>
      </c>
      <c r="F55" t="s">
        <v>360</v>
      </c>
      <c r="G55" t="s">
        <v>324</v>
      </c>
      <c r="H55" s="6">
        <v>67797</v>
      </c>
      <c r="I55" s="6">
        <v>7797</v>
      </c>
      <c r="J55" s="6">
        <v>60000</v>
      </c>
      <c r="K55" s="84" t="s">
        <v>467</v>
      </c>
    </row>
    <row r="56" spans="1:11" x14ac:dyDescent="0.3">
      <c r="A56">
        <v>143</v>
      </c>
      <c r="B56" s="1">
        <v>44447</v>
      </c>
      <c r="C56" t="s">
        <v>321</v>
      </c>
      <c r="E56" t="s">
        <v>445</v>
      </c>
      <c r="F56" t="s">
        <v>446</v>
      </c>
      <c r="G56" t="s">
        <v>324</v>
      </c>
      <c r="H56" s="6">
        <v>59887</v>
      </c>
      <c r="I56" s="6">
        <v>6887</v>
      </c>
      <c r="J56" s="6">
        <v>53000</v>
      </c>
      <c r="K56" s="84" t="s">
        <v>467</v>
      </c>
    </row>
    <row r="57" spans="1:11" x14ac:dyDescent="0.3">
      <c r="A57">
        <v>260</v>
      </c>
      <c r="B57" s="1">
        <v>44468</v>
      </c>
      <c r="C57" t="s">
        <v>321</v>
      </c>
      <c r="E57" t="s">
        <v>447</v>
      </c>
      <c r="F57" t="s">
        <v>448</v>
      </c>
      <c r="G57" t="s">
        <v>324</v>
      </c>
      <c r="H57" s="6">
        <v>1230000</v>
      </c>
      <c r="I57" s="6">
        <v>178350</v>
      </c>
      <c r="J57" s="6">
        <v>1051650</v>
      </c>
      <c r="K57" s="84" t="s">
        <v>473</v>
      </c>
    </row>
    <row r="58" spans="1:11" x14ac:dyDescent="0.3">
      <c r="A58">
        <v>250</v>
      </c>
      <c r="B58" s="1">
        <v>44468</v>
      </c>
      <c r="C58" t="s">
        <v>321</v>
      </c>
      <c r="E58" t="s">
        <v>330</v>
      </c>
      <c r="F58" t="s">
        <v>331</v>
      </c>
      <c r="G58" t="s">
        <v>324</v>
      </c>
      <c r="H58" s="6">
        <v>338983</v>
      </c>
      <c r="I58" s="6">
        <v>38983</v>
      </c>
      <c r="J58" s="6">
        <v>300000</v>
      </c>
      <c r="K58" t="s">
        <v>471</v>
      </c>
    </row>
    <row r="59" spans="1:11" x14ac:dyDescent="0.3">
      <c r="A59">
        <v>93</v>
      </c>
      <c r="B59" s="1">
        <v>44468</v>
      </c>
      <c r="C59" t="s">
        <v>321</v>
      </c>
      <c r="E59" t="s">
        <v>363</v>
      </c>
      <c r="F59" t="s">
        <v>364</v>
      </c>
      <c r="G59" t="s">
        <v>324</v>
      </c>
      <c r="H59" s="6">
        <v>847458</v>
      </c>
      <c r="I59" s="6">
        <v>97458</v>
      </c>
      <c r="J59" s="6">
        <v>750000</v>
      </c>
      <c r="K59" s="84" t="s">
        <v>467</v>
      </c>
    </row>
    <row r="60" spans="1:11" x14ac:dyDescent="0.3">
      <c r="A60">
        <v>115</v>
      </c>
      <c r="B60" s="1">
        <v>44468</v>
      </c>
      <c r="C60" t="s">
        <v>321</v>
      </c>
      <c r="E60" t="s">
        <v>335</v>
      </c>
      <c r="F60" t="s">
        <v>336</v>
      </c>
      <c r="G60" t="s">
        <v>324</v>
      </c>
      <c r="H60" s="6">
        <v>508475</v>
      </c>
      <c r="I60" s="6">
        <v>73729</v>
      </c>
      <c r="J60" s="6">
        <v>434746</v>
      </c>
      <c r="K60" t="s">
        <v>470</v>
      </c>
    </row>
    <row r="61" spans="1:11" x14ac:dyDescent="0.3">
      <c r="A61">
        <v>96</v>
      </c>
      <c r="B61" s="1">
        <v>44469</v>
      </c>
      <c r="C61" t="s">
        <v>321</v>
      </c>
      <c r="E61" t="s">
        <v>332</v>
      </c>
      <c r="F61" t="s">
        <v>333</v>
      </c>
      <c r="G61" t="s">
        <v>324</v>
      </c>
      <c r="H61" s="6">
        <v>564972</v>
      </c>
      <c r="I61" s="6">
        <v>81921</v>
      </c>
      <c r="J61" s="6">
        <v>483051</v>
      </c>
      <c r="K61" t="s">
        <v>467</v>
      </c>
    </row>
    <row r="62" spans="1:11" x14ac:dyDescent="0.3">
      <c r="A62">
        <v>68</v>
      </c>
      <c r="B62" s="1">
        <v>44469</v>
      </c>
      <c r="C62" t="s">
        <v>321</v>
      </c>
      <c r="E62" t="s">
        <v>322</v>
      </c>
      <c r="F62" t="s">
        <v>323</v>
      </c>
      <c r="G62" t="s">
        <v>324</v>
      </c>
      <c r="H62" s="6">
        <v>225989</v>
      </c>
      <c r="I62" s="6">
        <v>25989</v>
      </c>
      <c r="J62" s="6">
        <v>200000</v>
      </c>
      <c r="K62" t="s">
        <v>469</v>
      </c>
    </row>
    <row r="63" spans="1:11" x14ac:dyDescent="0.3">
      <c r="A63">
        <v>262</v>
      </c>
      <c r="B63" s="1">
        <v>44497</v>
      </c>
      <c r="C63" t="s">
        <v>321</v>
      </c>
      <c r="E63" t="s">
        <v>447</v>
      </c>
      <c r="F63" t="s">
        <v>448</v>
      </c>
      <c r="G63" t="s">
        <v>324</v>
      </c>
      <c r="H63" s="6">
        <v>1230000</v>
      </c>
      <c r="I63" s="6">
        <v>178350</v>
      </c>
      <c r="J63" s="6">
        <v>1051650</v>
      </c>
      <c r="K63" s="84" t="s">
        <v>473</v>
      </c>
    </row>
    <row r="64" spans="1:11" x14ac:dyDescent="0.3">
      <c r="A64">
        <v>253</v>
      </c>
      <c r="B64" s="1">
        <v>44497</v>
      </c>
      <c r="C64" t="s">
        <v>321</v>
      </c>
      <c r="E64" t="s">
        <v>330</v>
      </c>
      <c r="F64" t="s">
        <v>331</v>
      </c>
      <c r="G64" t="s">
        <v>324</v>
      </c>
      <c r="H64" s="6">
        <v>338983</v>
      </c>
      <c r="I64" s="6">
        <v>38983</v>
      </c>
      <c r="J64" s="6">
        <v>300000</v>
      </c>
      <c r="K64" t="s">
        <v>471</v>
      </c>
    </row>
    <row r="65" spans="1:11" x14ac:dyDescent="0.3">
      <c r="A65">
        <v>97</v>
      </c>
      <c r="B65" s="1">
        <v>44497</v>
      </c>
      <c r="C65" t="s">
        <v>321</v>
      </c>
      <c r="E65" t="s">
        <v>332</v>
      </c>
      <c r="F65" t="s">
        <v>333</v>
      </c>
      <c r="G65" t="s">
        <v>324</v>
      </c>
      <c r="H65" s="6">
        <v>564972</v>
      </c>
      <c r="I65" s="6">
        <v>81921</v>
      </c>
      <c r="J65" s="6">
        <v>483051</v>
      </c>
      <c r="K65" t="s">
        <v>467</v>
      </c>
    </row>
    <row r="66" spans="1:11" x14ac:dyDescent="0.3">
      <c r="A66">
        <v>95</v>
      </c>
      <c r="B66" s="1">
        <v>44497</v>
      </c>
      <c r="C66" t="s">
        <v>321</v>
      </c>
      <c r="E66" t="s">
        <v>363</v>
      </c>
      <c r="F66" t="s">
        <v>364</v>
      </c>
      <c r="G66" t="s">
        <v>324</v>
      </c>
      <c r="H66" s="6">
        <v>847458</v>
      </c>
      <c r="I66" s="6">
        <v>97458</v>
      </c>
      <c r="J66" s="6">
        <v>750000</v>
      </c>
      <c r="K66" s="84" t="s">
        <v>467</v>
      </c>
    </row>
    <row r="67" spans="1:11" x14ac:dyDescent="0.3">
      <c r="A67">
        <v>69</v>
      </c>
      <c r="B67" s="1">
        <v>44497</v>
      </c>
      <c r="C67" t="s">
        <v>321</v>
      </c>
      <c r="E67" t="s">
        <v>322</v>
      </c>
      <c r="F67" t="s">
        <v>323</v>
      </c>
      <c r="G67" t="s">
        <v>324</v>
      </c>
      <c r="H67" s="6">
        <v>225989</v>
      </c>
      <c r="I67" s="6">
        <v>25989</v>
      </c>
      <c r="J67" s="6">
        <v>200000</v>
      </c>
      <c r="K67" t="s">
        <v>469</v>
      </c>
    </row>
    <row r="68" spans="1:11" x14ac:dyDescent="0.3">
      <c r="A68">
        <v>116</v>
      </c>
      <c r="B68" s="1">
        <v>44497</v>
      </c>
      <c r="C68" t="s">
        <v>321</v>
      </c>
      <c r="E68" t="s">
        <v>335</v>
      </c>
      <c r="F68" t="s">
        <v>336</v>
      </c>
      <c r="G68" t="s">
        <v>324</v>
      </c>
      <c r="H68" s="6">
        <v>508475</v>
      </c>
      <c r="I68" s="6">
        <v>73729</v>
      </c>
      <c r="J68" s="6">
        <v>434746</v>
      </c>
      <c r="K68" t="s">
        <v>470</v>
      </c>
    </row>
    <row r="69" spans="1:11" x14ac:dyDescent="0.3">
      <c r="A69">
        <v>96</v>
      </c>
      <c r="B69" s="1">
        <v>44519</v>
      </c>
      <c r="C69" t="s">
        <v>321</v>
      </c>
      <c r="E69" t="s">
        <v>453</v>
      </c>
      <c r="F69" t="s">
        <v>454</v>
      </c>
      <c r="G69" t="s">
        <v>324</v>
      </c>
      <c r="H69" s="6">
        <v>240000</v>
      </c>
      <c r="I69" s="6">
        <v>34800</v>
      </c>
      <c r="J69" s="6">
        <v>205200</v>
      </c>
      <c r="K69" t="s">
        <v>467</v>
      </c>
    </row>
    <row r="70" spans="1:11" x14ac:dyDescent="0.3">
      <c r="A70">
        <v>142</v>
      </c>
      <c r="B70" s="1">
        <v>44522</v>
      </c>
      <c r="C70" t="s">
        <v>321</v>
      </c>
      <c r="E70" t="s">
        <v>451</v>
      </c>
      <c r="F70" t="s">
        <v>452</v>
      </c>
      <c r="G70" t="s">
        <v>324</v>
      </c>
      <c r="H70" s="6">
        <v>112994</v>
      </c>
      <c r="I70" s="6">
        <v>12994</v>
      </c>
      <c r="J70" s="6">
        <v>100000</v>
      </c>
      <c r="K70" t="s">
        <v>475</v>
      </c>
    </row>
    <row r="71" spans="1:11" x14ac:dyDescent="0.3">
      <c r="A71">
        <v>256</v>
      </c>
      <c r="B71" s="1">
        <v>44528</v>
      </c>
      <c r="C71" t="s">
        <v>321</v>
      </c>
      <c r="E71" t="s">
        <v>330</v>
      </c>
      <c r="F71" t="s">
        <v>331</v>
      </c>
      <c r="G71" t="s">
        <v>324</v>
      </c>
      <c r="H71" s="6">
        <v>338983</v>
      </c>
      <c r="I71" s="6">
        <v>38983</v>
      </c>
      <c r="J71" s="6">
        <v>300000</v>
      </c>
      <c r="K71" t="s">
        <v>471</v>
      </c>
    </row>
    <row r="72" spans="1:11" x14ac:dyDescent="0.3">
      <c r="A72">
        <v>98</v>
      </c>
      <c r="B72" s="1">
        <v>44529</v>
      </c>
      <c r="C72" t="s">
        <v>321</v>
      </c>
      <c r="E72" t="s">
        <v>332</v>
      </c>
      <c r="F72" t="s">
        <v>333</v>
      </c>
      <c r="G72" t="s">
        <v>324</v>
      </c>
      <c r="H72" s="6">
        <v>564972</v>
      </c>
      <c r="I72" s="6">
        <v>81921</v>
      </c>
      <c r="J72" s="6">
        <v>483051</v>
      </c>
      <c r="K72" t="s">
        <v>467</v>
      </c>
    </row>
    <row r="73" spans="1:11" x14ac:dyDescent="0.3">
      <c r="A73">
        <v>97</v>
      </c>
      <c r="B73" s="1">
        <v>44529</v>
      </c>
      <c r="C73" t="s">
        <v>321</v>
      </c>
      <c r="E73" t="s">
        <v>363</v>
      </c>
      <c r="F73" t="s">
        <v>364</v>
      </c>
      <c r="G73" t="s">
        <v>324</v>
      </c>
      <c r="H73" s="6">
        <v>847458</v>
      </c>
      <c r="I73" s="6">
        <v>97458</v>
      </c>
      <c r="J73" s="6">
        <v>750000</v>
      </c>
      <c r="K73" s="84" t="s">
        <v>467</v>
      </c>
    </row>
    <row r="74" spans="1:11" x14ac:dyDescent="0.3">
      <c r="A74">
        <v>266</v>
      </c>
      <c r="B74" s="1">
        <v>44530</v>
      </c>
      <c r="C74" t="s">
        <v>321</v>
      </c>
      <c r="E74" t="s">
        <v>447</v>
      </c>
      <c r="F74" t="s">
        <v>448</v>
      </c>
      <c r="G74" t="s">
        <v>324</v>
      </c>
      <c r="H74" s="6">
        <v>1230000</v>
      </c>
      <c r="I74" s="6">
        <v>178350</v>
      </c>
      <c r="J74" s="6">
        <v>1051650</v>
      </c>
      <c r="K74" s="84" t="s">
        <v>473</v>
      </c>
    </row>
    <row r="75" spans="1:11" x14ac:dyDescent="0.3">
      <c r="A75">
        <v>277</v>
      </c>
      <c r="B75" s="1">
        <v>44530</v>
      </c>
      <c r="C75" t="s">
        <v>321</v>
      </c>
      <c r="E75" t="s">
        <v>260</v>
      </c>
      <c r="F75" t="s">
        <v>355</v>
      </c>
      <c r="G75" t="s">
        <v>324</v>
      </c>
      <c r="H75" s="6">
        <v>151457</v>
      </c>
      <c r="I75" s="6">
        <v>21961</v>
      </c>
      <c r="J75" s="6">
        <v>129496</v>
      </c>
      <c r="K75" t="s">
        <v>467</v>
      </c>
    </row>
    <row r="76" spans="1:11" x14ac:dyDescent="0.3">
      <c r="A76">
        <v>70</v>
      </c>
      <c r="B76" s="1">
        <v>44530</v>
      </c>
      <c r="C76" t="s">
        <v>321</v>
      </c>
      <c r="E76" t="s">
        <v>322</v>
      </c>
      <c r="F76" t="s">
        <v>323</v>
      </c>
      <c r="G76" t="s">
        <v>324</v>
      </c>
      <c r="H76" s="6">
        <v>225989</v>
      </c>
      <c r="I76" s="6">
        <v>25989</v>
      </c>
      <c r="J76" s="6">
        <v>200000</v>
      </c>
      <c r="K76" t="s">
        <v>469</v>
      </c>
    </row>
    <row r="77" spans="1:11" x14ac:dyDescent="0.3">
      <c r="A77">
        <v>119</v>
      </c>
      <c r="B77" s="1">
        <v>44530</v>
      </c>
      <c r="C77" t="s">
        <v>321</v>
      </c>
      <c r="E77" t="s">
        <v>335</v>
      </c>
      <c r="F77" t="s">
        <v>336</v>
      </c>
      <c r="G77" t="s">
        <v>324</v>
      </c>
      <c r="H77" s="6">
        <v>508475</v>
      </c>
      <c r="I77" s="6">
        <v>73729</v>
      </c>
      <c r="J77" s="6">
        <v>434746</v>
      </c>
      <c r="K77" t="s">
        <v>470</v>
      </c>
    </row>
    <row r="78" spans="1:11" x14ac:dyDescent="0.3">
      <c r="A78">
        <v>100</v>
      </c>
      <c r="B78" s="1">
        <v>44557</v>
      </c>
      <c r="C78" t="s">
        <v>321</v>
      </c>
      <c r="E78" t="s">
        <v>332</v>
      </c>
      <c r="F78" t="s">
        <v>333</v>
      </c>
      <c r="G78" t="s">
        <v>324</v>
      </c>
      <c r="H78" s="6">
        <v>564972</v>
      </c>
      <c r="I78" s="6">
        <v>81921</v>
      </c>
      <c r="J78" s="6">
        <v>483051</v>
      </c>
      <c r="K78" t="s">
        <v>467</v>
      </c>
    </row>
    <row r="79" spans="1:11" x14ac:dyDescent="0.3">
      <c r="A79">
        <v>71</v>
      </c>
      <c r="B79" s="1">
        <v>44558</v>
      </c>
      <c r="C79" t="s">
        <v>321</v>
      </c>
      <c r="E79" t="s">
        <v>322</v>
      </c>
      <c r="F79" t="s">
        <v>323</v>
      </c>
      <c r="G79" t="s">
        <v>324</v>
      </c>
      <c r="H79" s="6">
        <v>225989</v>
      </c>
      <c r="I79" s="6">
        <v>25989</v>
      </c>
      <c r="J79" s="6">
        <v>200000</v>
      </c>
      <c r="K79" t="s">
        <v>469</v>
      </c>
    </row>
    <row r="80" spans="1:11" x14ac:dyDescent="0.3">
      <c r="A80">
        <v>121</v>
      </c>
      <c r="B80" s="1">
        <v>44558</v>
      </c>
      <c r="C80" t="s">
        <v>321</v>
      </c>
      <c r="E80" t="s">
        <v>335</v>
      </c>
      <c r="F80" t="s">
        <v>336</v>
      </c>
      <c r="G80" t="s">
        <v>324</v>
      </c>
      <c r="H80" s="6">
        <v>508475</v>
      </c>
      <c r="I80" s="6">
        <v>73729</v>
      </c>
      <c r="J80" s="6">
        <v>434746</v>
      </c>
      <c r="K80" t="s">
        <v>470</v>
      </c>
    </row>
    <row r="81" spans="1:11" x14ac:dyDescent="0.3">
      <c r="A81">
        <v>258</v>
      </c>
      <c r="B81" s="1">
        <v>44559</v>
      </c>
      <c r="C81" t="s">
        <v>321</v>
      </c>
      <c r="E81" t="s">
        <v>330</v>
      </c>
      <c r="F81" t="s">
        <v>331</v>
      </c>
      <c r="G81" t="s">
        <v>324</v>
      </c>
      <c r="H81" s="6">
        <v>338983</v>
      </c>
      <c r="I81" s="6">
        <v>38983</v>
      </c>
      <c r="J81" s="6">
        <v>300000</v>
      </c>
      <c r="K81" t="s">
        <v>471</v>
      </c>
    </row>
    <row r="82" spans="1:11" x14ac:dyDescent="0.3">
      <c r="A82">
        <v>269</v>
      </c>
      <c r="B82" s="1">
        <v>44560</v>
      </c>
      <c r="C82" t="s">
        <v>321</v>
      </c>
      <c r="E82" t="s">
        <v>447</v>
      </c>
      <c r="F82" t="s">
        <v>448</v>
      </c>
      <c r="G82" t="s">
        <v>324</v>
      </c>
      <c r="H82" s="6">
        <v>1890000</v>
      </c>
      <c r="I82" s="6">
        <v>274050</v>
      </c>
      <c r="J82" s="6">
        <v>1615950</v>
      </c>
      <c r="K82" s="84" t="s">
        <v>473</v>
      </c>
    </row>
    <row r="83" spans="1:11" x14ac:dyDescent="0.3">
      <c r="A83">
        <v>270</v>
      </c>
      <c r="B83" s="1">
        <v>44560</v>
      </c>
      <c r="C83" t="s">
        <v>321</v>
      </c>
      <c r="E83" t="s">
        <v>447</v>
      </c>
      <c r="F83" t="s">
        <v>448</v>
      </c>
      <c r="G83" t="s">
        <v>324</v>
      </c>
      <c r="H83" s="6">
        <v>56497</v>
      </c>
      <c r="I83" s="6">
        <v>8192</v>
      </c>
      <c r="J83" s="6">
        <v>48305</v>
      </c>
      <c r="K83" s="84" t="s">
        <v>473</v>
      </c>
    </row>
    <row r="84" spans="1:11" x14ac:dyDescent="0.3">
      <c r="A84">
        <v>151</v>
      </c>
      <c r="B84" s="1">
        <v>44560</v>
      </c>
      <c r="C84" t="s">
        <v>321</v>
      </c>
      <c r="E84" t="s">
        <v>455</v>
      </c>
      <c r="F84" t="s">
        <v>456</v>
      </c>
      <c r="G84" t="s">
        <v>324</v>
      </c>
      <c r="H84" s="6">
        <v>112994</v>
      </c>
      <c r="I84" s="6">
        <v>12994</v>
      </c>
      <c r="J84" s="6">
        <v>100000</v>
      </c>
      <c r="K84" t="s">
        <v>467</v>
      </c>
    </row>
    <row r="85" spans="1:11" x14ac:dyDescent="0.3">
      <c r="A85">
        <v>163</v>
      </c>
      <c r="B85" s="1">
        <v>44560</v>
      </c>
      <c r="C85" t="s">
        <v>321</v>
      </c>
      <c r="E85" t="s">
        <v>445</v>
      </c>
      <c r="F85" t="s">
        <v>446</v>
      </c>
      <c r="G85" t="s">
        <v>324</v>
      </c>
      <c r="H85" s="6">
        <v>222969</v>
      </c>
      <c r="I85" s="6">
        <v>25641</v>
      </c>
      <c r="J85" s="6">
        <v>197328</v>
      </c>
      <c r="K85" s="84" t="s">
        <v>467</v>
      </c>
    </row>
    <row r="86" spans="1:11" x14ac:dyDescent="0.3">
      <c r="A86">
        <v>162</v>
      </c>
      <c r="B86" s="1">
        <v>44560</v>
      </c>
      <c r="C86" t="s">
        <v>321</v>
      </c>
      <c r="E86" t="s">
        <v>457</v>
      </c>
      <c r="F86" t="s">
        <v>458</v>
      </c>
      <c r="G86" t="s">
        <v>324</v>
      </c>
      <c r="H86" s="6">
        <v>56497</v>
      </c>
      <c r="I86" s="6">
        <v>6497</v>
      </c>
      <c r="J86" s="6">
        <v>50000</v>
      </c>
      <c r="K86" t="s">
        <v>467</v>
      </c>
    </row>
    <row r="87" spans="1:11" x14ac:dyDescent="0.3">
      <c r="A87">
        <v>101</v>
      </c>
      <c r="B87" s="1">
        <v>44560</v>
      </c>
      <c r="C87" t="s">
        <v>321</v>
      </c>
      <c r="E87" t="s">
        <v>363</v>
      </c>
      <c r="F87" t="s">
        <v>364</v>
      </c>
      <c r="G87" t="s">
        <v>324</v>
      </c>
      <c r="H87" s="6">
        <v>847458</v>
      </c>
      <c r="I87" s="6">
        <v>97458</v>
      </c>
      <c r="J87" s="6">
        <v>750000</v>
      </c>
      <c r="K87" s="84" t="s">
        <v>467</v>
      </c>
    </row>
    <row r="88" spans="1:11" x14ac:dyDescent="0.3">
      <c r="A88">
        <v>42</v>
      </c>
      <c r="B88" s="1">
        <v>44560</v>
      </c>
      <c r="C88" t="s">
        <v>321</v>
      </c>
      <c r="E88" t="s">
        <v>459</v>
      </c>
      <c r="F88" t="s">
        <v>460</v>
      </c>
      <c r="G88" t="s">
        <v>324</v>
      </c>
      <c r="H88" s="6">
        <v>56497</v>
      </c>
      <c r="I88" s="6">
        <v>6497</v>
      </c>
      <c r="J88" s="6">
        <v>50000</v>
      </c>
      <c r="K88" s="95" t="s">
        <v>467</v>
      </c>
    </row>
    <row r="89" spans="1:11" x14ac:dyDescent="0.3">
      <c r="A89">
        <v>12</v>
      </c>
      <c r="B89" s="1">
        <v>44560</v>
      </c>
      <c r="C89" t="s">
        <v>321</v>
      </c>
      <c r="E89" t="s">
        <v>461</v>
      </c>
      <c r="F89" t="s">
        <v>462</v>
      </c>
      <c r="G89" t="s">
        <v>324</v>
      </c>
      <c r="H89" s="6">
        <v>254237</v>
      </c>
      <c r="I89" s="6">
        <v>29237</v>
      </c>
      <c r="J89" s="6">
        <v>225000</v>
      </c>
      <c r="K89" t="s">
        <v>476</v>
      </c>
    </row>
  </sheetData>
  <autoFilter ref="A1:J89" xr:uid="{BDE69F2A-8E98-4BCB-BAE5-D92A3AB7D499}"/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8191E-9918-4014-8D70-A3320B298F82}">
  <dimension ref="A1:S305"/>
  <sheetViews>
    <sheetView zoomScale="90" zoomScaleNormal="90" workbookViewId="0">
      <pane ySplit="1" topLeftCell="A2" activePane="bottomLeft" state="frozen"/>
      <selection pane="bottomLeft" activeCell="G54" sqref="G54"/>
    </sheetView>
  </sheetViews>
  <sheetFormatPr defaultRowHeight="14.4" x14ac:dyDescent="0.3"/>
  <cols>
    <col min="1" max="1" width="8.77734375" bestFit="1" customWidth="1"/>
    <col min="2" max="2" width="4.109375" bestFit="1" customWidth="1"/>
    <col min="3" max="3" width="8.21875" bestFit="1" customWidth="1"/>
    <col min="4" max="4" width="13.44140625" bestFit="1" customWidth="1"/>
    <col min="5" max="5" width="65.21875" bestFit="1" customWidth="1"/>
    <col min="6" max="6" width="10" bestFit="1" customWidth="1"/>
    <col min="7" max="7" width="11.21875" bestFit="1" customWidth="1"/>
    <col min="8" max="8" width="9.88671875" bestFit="1" customWidth="1"/>
    <col min="9" max="9" width="10.88671875" bestFit="1" customWidth="1"/>
    <col min="10" max="10" width="9.21875" bestFit="1" customWidth="1"/>
    <col min="11" max="11" width="10.88671875" bestFit="1" customWidth="1"/>
    <col min="12" max="12" width="40.21875" bestFit="1" customWidth="1"/>
    <col min="14" max="14" width="13.5546875" style="97" customWidth="1"/>
    <col min="15" max="15" width="39.21875" bestFit="1" customWidth="1"/>
    <col min="16" max="16" width="13.6640625" bestFit="1" customWidth="1"/>
    <col min="17" max="17" width="12" bestFit="1" customWidth="1"/>
    <col min="18" max="18" width="10.77734375" bestFit="1" customWidth="1"/>
    <col min="19" max="19" width="12" bestFit="1" customWidth="1"/>
  </cols>
  <sheetData>
    <row r="1" spans="1:19" x14ac:dyDescent="0.3">
      <c r="A1" t="s">
        <v>165</v>
      </c>
      <c r="B1" t="s">
        <v>189</v>
      </c>
      <c r="C1" t="s">
        <v>190</v>
      </c>
      <c r="D1" t="s">
        <v>192</v>
      </c>
      <c r="E1" t="s">
        <v>193</v>
      </c>
      <c r="F1" t="s">
        <v>194</v>
      </c>
      <c r="G1" t="s">
        <v>195</v>
      </c>
      <c r="H1" t="s">
        <v>255</v>
      </c>
      <c r="I1" t="s">
        <v>256</v>
      </c>
      <c r="J1" t="s">
        <v>253</v>
      </c>
      <c r="K1" t="s">
        <v>254</v>
      </c>
      <c r="L1" t="s">
        <v>477</v>
      </c>
    </row>
    <row r="2" spans="1:19" x14ac:dyDescent="0.3">
      <c r="A2" t="s">
        <v>397</v>
      </c>
      <c r="B2">
        <v>7</v>
      </c>
      <c r="C2" t="s">
        <v>196</v>
      </c>
      <c r="D2" t="s">
        <v>398</v>
      </c>
      <c r="E2" t="s">
        <v>399</v>
      </c>
      <c r="F2">
        <v>839</v>
      </c>
      <c r="G2" s="1">
        <v>44237</v>
      </c>
      <c r="H2" s="6">
        <v>0</v>
      </c>
      <c r="I2" s="6">
        <v>1592286</v>
      </c>
      <c r="J2" s="6">
        <v>302534</v>
      </c>
      <c r="K2" s="6">
        <v>1894820</v>
      </c>
      <c r="L2" s="6" t="s">
        <v>478</v>
      </c>
    </row>
    <row r="3" spans="1:19" x14ac:dyDescent="0.3">
      <c r="A3" s="73" t="s">
        <v>397</v>
      </c>
      <c r="B3">
        <v>2</v>
      </c>
      <c r="C3" t="s">
        <v>196</v>
      </c>
      <c r="D3" t="s">
        <v>400</v>
      </c>
      <c r="E3" t="s">
        <v>401</v>
      </c>
      <c r="F3">
        <v>62</v>
      </c>
      <c r="G3" s="1">
        <v>44237</v>
      </c>
      <c r="H3" s="6">
        <v>0</v>
      </c>
      <c r="I3" s="6">
        <v>1142714</v>
      </c>
      <c r="J3" s="6">
        <v>217116</v>
      </c>
      <c r="K3" s="6">
        <v>1359830</v>
      </c>
      <c r="L3" s="6" t="s">
        <v>479</v>
      </c>
      <c r="M3" s="6"/>
      <c r="N3" s="6"/>
    </row>
    <row r="4" spans="1:19" x14ac:dyDescent="0.3">
      <c r="A4" s="73" t="s">
        <v>397</v>
      </c>
      <c r="B4">
        <v>3</v>
      </c>
      <c r="C4" t="s">
        <v>196</v>
      </c>
      <c r="D4" t="s">
        <v>402</v>
      </c>
      <c r="E4" t="s">
        <v>403</v>
      </c>
      <c r="F4">
        <v>105657</v>
      </c>
      <c r="G4" s="1">
        <v>44237</v>
      </c>
      <c r="H4" s="6">
        <v>0</v>
      </c>
      <c r="I4" s="6">
        <v>715710</v>
      </c>
      <c r="J4" s="6">
        <v>135985</v>
      </c>
      <c r="K4" s="6">
        <v>851695</v>
      </c>
      <c r="L4" s="6" t="s">
        <v>480</v>
      </c>
      <c r="M4" s="6"/>
      <c r="N4" s="6"/>
      <c r="O4" s="61" t="s">
        <v>489</v>
      </c>
      <c r="P4" s="97" t="s">
        <v>491</v>
      </c>
      <c r="Q4" s="97" t="s">
        <v>490</v>
      </c>
      <c r="R4" s="97" t="s">
        <v>259</v>
      </c>
      <c r="S4" s="97" t="s">
        <v>492</v>
      </c>
    </row>
    <row r="5" spans="1:19" x14ac:dyDescent="0.3">
      <c r="A5" s="73" t="s">
        <v>397</v>
      </c>
      <c r="B5">
        <v>4</v>
      </c>
      <c r="C5" t="s">
        <v>196</v>
      </c>
      <c r="D5" t="s">
        <v>205</v>
      </c>
      <c r="E5" t="s">
        <v>206</v>
      </c>
      <c r="F5">
        <v>1728</v>
      </c>
      <c r="G5" s="1">
        <v>44237</v>
      </c>
      <c r="H5" s="6">
        <v>0</v>
      </c>
      <c r="I5" s="6">
        <v>1764706</v>
      </c>
      <c r="J5" s="6">
        <v>335294</v>
      </c>
      <c r="K5" s="6">
        <v>2100000</v>
      </c>
      <c r="L5" s="6" t="s">
        <v>481</v>
      </c>
      <c r="M5" s="6"/>
      <c r="N5" s="6">
        <v>410101</v>
      </c>
      <c r="O5" s="111" t="s">
        <v>488</v>
      </c>
      <c r="P5" s="6">
        <v>0</v>
      </c>
      <c r="Q5" s="6">
        <v>109244</v>
      </c>
      <c r="R5" s="6">
        <v>20756</v>
      </c>
      <c r="S5" s="6">
        <v>130000</v>
      </c>
    </row>
    <row r="6" spans="1:19" x14ac:dyDescent="0.3">
      <c r="A6" s="73" t="s">
        <v>397</v>
      </c>
      <c r="B6">
        <v>5</v>
      </c>
      <c r="C6" t="s">
        <v>196</v>
      </c>
      <c r="D6" t="s">
        <v>404</v>
      </c>
      <c r="E6" t="s">
        <v>405</v>
      </c>
      <c r="F6">
        <v>13229</v>
      </c>
      <c r="G6" s="1">
        <v>44242</v>
      </c>
      <c r="H6" s="6">
        <v>0</v>
      </c>
      <c r="I6" s="6">
        <v>4621310</v>
      </c>
      <c r="J6" s="6">
        <v>878049</v>
      </c>
      <c r="K6" s="6">
        <v>5499359</v>
      </c>
      <c r="L6" s="6" t="s">
        <v>483</v>
      </c>
      <c r="M6" s="6"/>
      <c r="N6" s="6">
        <v>410101</v>
      </c>
      <c r="O6" s="111" t="s">
        <v>479</v>
      </c>
      <c r="P6" s="6">
        <v>0</v>
      </c>
      <c r="Q6" s="6">
        <v>3288115</v>
      </c>
      <c r="R6" s="6">
        <v>624743</v>
      </c>
      <c r="S6" s="6">
        <v>3912858</v>
      </c>
    </row>
    <row r="7" spans="1:19" x14ac:dyDescent="0.3">
      <c r="A7" s="73" t="s">
        <v>397</v>
      </c>
      <c r="B7">
        <v>6</v>
      </c>
      <c r="C7" t="s">
        <v>196</v>
      </c>
      <c r="D7" t="s">
        <v>406</v>
      </c>
      <c r="E7" t="s">
        <v>407</v>
      </c>
      <c r="F7">
        <v>20053</v>
      </c>
      <c r="G7" s="1">
        <v>44243</v>
      </c>
      <c r="H7" s="6">
        <v>0</v>
      </c>
      <c r="I7" s="6">
        <v>72580</v>
      </c>
      <c r="J7" s="6">
        <v>13790</v>
      </c>
      <c r="K7" s="6">
        <v>86370</v>
      </c>
      <c r="L7" s="6" t="s">
        <v>482</v>
      </c>
      <c r="M7" s="6"/>
      <c r="N7" s="6">
        <v>410101</v>
      </c>
      <c r="O7" s="111" t="s">
        <v>480</v>
      </c>
      <c r="P7" s="6">
        <v>0</v>
      </c>
      <c r="Q7" s="6">
        <v>715710</v>
      </c>
      <c r="R7" s="6">
        <v>135985</v>
      </c>
      <c r="S7" s="6">
        <v>851695</v>
      </c>
    </row>
    <row r="8" spans="1:19" x14ac:dyDescent="0.3">
      <c r="A8" t="s">
        <v>408</v>
      </c>
      <c r="B8">
        <v>1</v>
      </c>
      <c r="C8" t="s">
        <v>196</v>
      </c>
      <c r="D8" t="s">
        <v>398</v>
      </c>
      <c r="E8" t="s">
        <v>399</v>
      </c>
      <c r="F8">
        <v>839</v>
      </c>
      <c r="G8" s="1">
        <v>44237</v>
      </c>
      <c r="H8" s="6">
        <v>0</v>
      </c>
      <c r="I8" s="6">
        <v>1592286</v>
      </c>
      <c r="J8" s="6">
        <v>302534</v>
      </c>
      <c r="K8" s="6">
        <v>1894820</v>
      </c>
      <c r="L8" s="6" t="s">
        <v>478</v>
      </c>
      <c r="M8" s="6"/>
      <c r="N8" s="6">
        <v>410101</v>
      </c>
      <c r="O8" s="111" t="s">
        <v>478</v>
      </c>
      <c r="P8" s="6">
        <v>0</v>
      </c>
      <c r="Q8" s="6">
        <v>3184572</v>
      </c>
      <c r="R8" s="6">
        <v>605068</v>
      </c>
      <c r="S8" s="6">
        <v>3789640</v>
      </c>
    </row>
    <row r="9" spans="1:19" x14ac:dyDescent="0.3">
      <c r="A9" s="73" t="s">
        <v>408</v>
      </c>
      <c r="B9">
        <v>2</v>
      </c>
      <c r="C9" t="s">
        <v>196</v>
      </c>
      <c r="D9" t="s">
        <v>400</v>
      </c>
      <c r="E9" t="s">
        <v>401</v>
      </c>
      <c r="F9">
        <v>62</v>
      </c>
      <c r="G9" s="1">
        <v>44237</v>
      </c>
      <c r="H9" s="6">
        <v>0</v>
      </c>
      <c r="I9" s="6">
        <v>1142714</v>
      </c>
      <c r="J9" s="6">
        <v>217116</v>
      </c>
      <c r="K9" s="6">
        <v>1359830</v>
      </c>
      <c r="L9" s="6" t="s">
        <v>479</v>
      </c>
      <c r="M9" s="6"/>
      <c r="N9" s="6">
        <v>410101</v>
      </c>
      <c r="O9" s="111" t="s">
        <v>487</v>
      </c>
      <c r="P9" s="6">
        <v>1560000</v>
      </c>
      <c r="Q9" s="6">
        <v>0</v>
      </c>
      <c r="R9" s="6">
        <v>0</v>
      </c>
      <c r="S9" s="6">
        <v>1560000</v>
      </c>
    </row>
    <row r="10" spans="1:19" x14ac:dyDescent="0.3">
      <c r="A10" s="73" t="s">
        <v>408</v>
      </c>
      <c r="B10">
        <v>3</v>
      </c>
      <c r="C10" t="s">
        <v>196</v>
      </c>
      <c r="D10" t="s">
        <v>402</v>
      </c>
      <c r="E10" t="s">
        <v>403</v>
      </c>
      <c r="F10">
        <v>105657</v>
      </c>
      <c r="G10" s="1">
        <v>44237</v>
      </c>
      <c r="H10" s="6">
        <v>0</v>
      </c>
      <c r="I10" s="6">
        <v>715710</v>
      </c>
      <c r="J10" s="6">
        <v>135985</v>
      </c>
      <c r="K10" s="6">
        <v>851695</v>
      </c>
      <c r="L10" s="6" t="s">
        <v>479</v>
      </c>
      <c r="M10" s="6"/>
      <c r="N10" s="6">
        <v>510107</v>
      </c>
      <c r="O10" s="111" t="s">
        <v>486</v>
      </c>
      <c r="P10" s="6">
        <v>0</v>
      </c>
      <c r="Q10" s="6">
        <v>8277</v>
      </c>
      <c r="R10" s="6">
        <v>1573</v>
      </c>
      <c r="S10" s="6">
        <v>9850</v>
      </c>
    </row>
    <row r="11" spans="1:19" x14ac:dyDescent="0.3">
      <c r="A11" s="73" t="s">
        <v>408</v>
      </c>
      <c r="B11">
        <v>4</v>
      </c>
      <c r="C11" t="s">
        <v>196</v>
      </c>
      <c r="D11" t="s">
        <v>205</v>
      </c>
      <c r="E11" t="s">
        <v>206</v>
      </c>
      <c r="F11">
        <v>1728</v>
      </c>
      <c r="G11" s="1">
        <v>44237</v>
      </c>
      <c r="H11" s="6">
        <v>0</v>
      </c>
      <c r="I11" s="6">
        <v>1764706</v>
      </c>
      <c r="J11" s="6">
        <v>335294</v>
      </c>
      <c r="K11" s="6">
        <v>2100000</v>
      </c>
      <c r="L11" s="6" t="s">
        <v>481</v>
      </c>
      <c r="M11" s="6"/>
      <c r="N11" s="6">
        <v>510103</v>
      </c>
      <c r="O11" s="111" t="s">
        <v>481</v>
      </c>
      <c r="P11" s="6">
        <v>275436</v>
      </c>
      <c r="Q11" s="6">
        <v>3667412</v>
      </c>
      <c r="R11" s="6">
        <v>696808</v>
      </c>
      <c r="S11" s="6">
        <v>4639656</v>
      </c>
    </row>
    <row r="12" spans="1:19" x14ac:dyDescent="0.3">
      <c r="A12" s="73" t="s">
        <v>408</v>
      </c>
      <c r="B12">
        <v>5</v>
      </c>
      <c r="C12" t="s">
        <v>196</v>
      </c>
      <c r="D12" t="s">
        <v>404</v>
      </c>
      <c r="E12" t="s">
        <v>405</v>
      </c>
      <c r="F12">
        <v>13229</v>
      </c>
      <c r="G12" s="1">
        <v>44242</v>
      </c>
      <c r="H12" s="6">
        <v>0</v>
      </c>
      <c r="I12" s="6">
        <v>4621310</v>
      </c>
      <c r="J12" s="6">
        <v>878049</v>
      </c>
      <c r="K12" s="6">
        <v>5499359</v>
      </c>
      <c r="L12" s="6" t="s">
        <v>483</v>
      </c>
      <c r="M12" s="6"/>
      <c r="N12" s="6">
        <v>510103</v>
      </c>
      <c r="O12" s="111" t="s">
        <v>482</v>
      </c>
      <c r="P12" s="6">
        <v>0</v>
      </c>
      <c r="Q12" s="6">
        <v>145160</v>
      </c>
      <c r="R12" s="6">
        <v>27580</v>
      </c>
      <c r="S12" s="6">
        <v>172740</v>
      </c>
    </row>
    <row r="13" spans="1:19" x14ac:dyDescent="0.3">
      <c r="A13" s="73" t="s">
        <v>408</v>
      </c>
      <c r="B13">
        <v>6</v>
      </c>
      <c r="C13" t="s">
        <v>196</v>
      </c>
      <c r="D13" t="s">
        <v>406</v>
      </c>
      <c r="E13" t="s">
        <v>407</v>
      </c>
      <c r="F13">
        <v>20053</v>
      </c>
      <c r="G13" s="1">
        <v>44243</v>
      </c>
      <c r="H13" s="6">
        <v>0</v>
      </c>
      <c r="I13" s="6">
        <v>72580</v>
      </c>
      <c r="J13" s="6">
        <v>13790</v>
      </c>
      <c r="K13" s="6">
        <v>86370</v>
      </c>
      <c r="L13" s="6" t="s">
        <v>482</v>
      </c>
      <c r="M13" s="6"/>
      <c r="N13" s="6">
        <v>510301</v>
      </c>
      <c r="O13" s="111" t="s">
        <v>484</v>
      </c>
      <c r="P13" s="6">
        <v>1225000</v>
      </c>
      <c r="Q13" s="6">
        <v>0</v>
      </c>
      <c r="R13" s="6">
        <v>0</v>
      </c>
      <c r="S13" s="6">
        <v>1225000</v>
      </c>
    </row>
    <row r="14" spans="1:19" x14ac:dyDescent="0.3">
      <c r="A14" s="73" t="s">
        <v>408</v>
      </c>
      <c r="B14">
        <v>1</v>
      </c>
      <c r="C14" t="s">
        <v>196</v>
      </c>
      <c r="D14" t="s">
        <v>197</v>
      </c>
      <c r="E14" t="s">
        <v>198</v>
      </c>
      <c r="F14">
        <v>604</v>
      </c>
      <c r="G14" s="1">
        <v>44232</v>
      </c>
      <c r="H14" s="6">
        <v>75000</v>
      </c>
      <c r="I14" s="6">
        <v>0</v>
      </c>
      <c r="J14" s="6">
        <v>0</v>
      </c>
      <c r="K14" s="6">
        <v>75000</v>
      </c>
      <c r="L14" s="6" t="s">
        <v>484</v>
      </c>
      <c r="M14" s="6"/>
      <c r="N14" s="6">
        <v>510203</v>
      </c>
      <c r="O14" s="111" t="s">
        <v>146</v>
      </c>
      <c r="P14" s="6">
        <v>850000</v>
      </c>
      <c r="Q14" s="6">
        <v>651425</v>
      </c>
      <c r="R14" s="6">
        <v>123771</v>
      </c>
      <c r="S14" s="6">
        <v>1625196</v>
      </c>
    </row>
    <row r="15" spans="1:19" x14ac:dyDescent="0.3">
      <c r="A15" s="73" t="s">
        <v>408</v>
      </c>
      <c r="B15">
        <v>2</v>
      </c>
      <c r="C15" t="s">
        <v>196</v>
      </c>
      <c r="D15" t="s">
        <v>197</v>
      </c>
      <c r="E15" t="s">
        <v>198</v>
      </c>
      <c r="F15">
        <v>631</v>
      </c>
      <c r="G15" s="1">
        <v>44252</v>
      </c>
      <c r="H15" s="6">
        <v>75000</v>
      </c>
      <c r="I15" s="6">
        <v>0</v>
      </c>
      <c r="J15" s="6">
        <v>0</v>
      </c>
      <c r="K15" s="6">
        <v>75000</v>
      </c>
      <c r="L15" s="6" t="s">
        <v>484</v>
      </c>
      <c r="M15" s="6"/>
      <c r="N15" s="6">
        <v>510103</v>
      </c>
      <c r="O15" s="111" t="s">
        <v>483</v>
      </c>
      <c r="P15" s="6">
        <v>0</v>
      </c>
      <c r="Q15" s="6">
        <v>9242620</v>
      </c>
      <c r="R15" s="6">
        <v>1756098</v>
      </c>
      <c r="S15" s="6">
        <v>10998718</v>
      </c>
    </row>
    <row r="16" spans="1:19" x14ac:dyDescent="0.3">
      <c r="A16" t="s">
        <v>409</v>
      </c>
      <c r="B16" s="73">
        <v>1</v>
      </c>
      <c r="C16" s="73" t="s">
        <v>196</v>
      </c>
      <c r="D16" s="73" t="s">
        <v>199</v>
      </c>
      <c r="E16" s="73" t="s">
        <v>200</v>
      </c>
      <c r="F16" s="73">
        <v>1181</v>
      </c>
      <c r="G16" s="1">
        <v>44264</v>
      </c>
      <c r="H16" s="6">
        <v>0</v>
      </c>
      <c r="I16" s="6">
        <v>344044</v>
      </c>
      <c r="J16" s="6">
        <v>65368</v>
      </c>
      <c r="K16" s="6">
        <v>409412</v>
      </c>
      <c r="L16" s="6" t="s">
        <v>146</v>
      </c>
      <c r="M16" s="6"/>
      <c r="N16" s="6">
        <v>710102</v>
      </c>
      <c r="O16" s="111" t="s">
        <v>485</v>
      </c>
      <c r="P16" s="6">
        <v>0</v>
      </c>
      <c r="Q16" s="6">
        <v>186353</v>
      </c>
      <c r="R16" s="6">
        <v>35407</v>
      </c>
      <c r="S16" s="6">
        <v>221760</v>
      </c>
    </row>
    <row r="17" spans="1:19" x14ac:dyDescent="0.3">
      <c r="A17" t="s">
        <v>414</v>
      </c>
      <c r="B17">
        <v>1</v>
      </c>
      <c r="C17" t="s">
        <v>196</v>
      </c>
      <c r="D17" t="s">
        <v>314</v>
      </c>
      <c r="E17" t="s">
        <v>315</v>
      </c>
      <c r="F17">
        <v>3272</v>
      </c>
      <c r="G17" s="1">
        <v>44285</v>
      </c>
      <c r="H17" s="6">
        <v>0</v>
      </c>
      <c r="I17" s="6">
        <v>180000</v>
      </c>
      <c r="J17" s="6">
        <v>34200</v>
      </c>
      <c r="K17" s="6">
        <v>214200</v>
      </c>
      <c r="L17" s="6" t="s">
        <v>146</v>
      </c>
      <c r="M17" s="6"/>
      <c r="N17" s="6"/>
      <c r="O17" s="111" t="s">
        <v>257</v>
      </c>
      <c r="P17" s="6">
        <v>3910436</v>
      </c>
      <c r="Q17" s="6">
        <v>21198888</v>
      </c>
      <c r="R17" s="6">
        <v>4027789</v>
      </c>
      <c r="S17" s="6">
        <v>29137113</v>
      </c>
    </row>
    <row r="18" spans="1:19" x14ac:dyDescent="0.3">
      <c r="A18" s="73" t="s">
        <v>414</v>
      </c>
      <c r="B18">
        <v>2</v>
      </c>
      <c r="C18" t="s">
        <v>196</v>
      </c>
      <c r="D18" t="s">
        <v>410</v>
      </c>
      <c r="E18" t="s">
        <v>411</v>
      </c>
      <c r="F18">
        <v>15292463</v>
      </c>
      <c r="G18" s="1">
        <v>44299</v>
      </c>
      <c r="H18" s="6">
        <v>0</v>
      </c>
      <c r="I18" s="6">
        <v>136034</v>
      </c>
      <c r="J18" s="6">
        <v>25846</v>
      </c>
      <c r="K18" s="6">
        <v>161880</v>
      </c>
      <c r="L18" s="6" t="s">
        <v>485</v>
      </c>
      <c r="M18" s="6"/>
      <c r="N18" s="6"/>
      <c r="P18" s="6"/>
      <c r="Q18" s="6"/>
      <c r="R18" s="6"/>
      <c r="S18" s="6"/>
    </row>
    <row r="19" spans="1:19" x14ac:dyDescent="0.3">
      <c r="A19" s="73" t="s">
        <v>414</v>
      </c>
      <c r="B19">
        <v>3</v>
      </c>
      <c r="C19" t="s">
        <v>196</v>
      </c>
      <c r="D19" t="s">
        <v>412</v>
      </c>
      <c r="E19" t="s">
        <v>413</v>
      </c>
      <c r="F19">
        <v>273122</v>
      </c>
      <c r="G19" s="1">
        <v>44304</v>
      </c>
      <c r="H19" s="6">
        <v>0</v>
      </c>
      <c r="I19" s="6">
        <v>50319</v>
      </c>
      <c r="J19" s="6">
        <v>9561</v>
      </c>
      <c r="K19" s="6">
        <v>59880</v>
      </c>
      <c r="L19" s="6" t="s">
        <v>485</v>
      </c>
      <c r="M19" s="6"/>
      <c r="N19" s="6"/>
    </row>
    <row r="20" spans="1:19" x14ac:dyDescent="0.3">
      <c r="A20" s="73" t="s">
        <v>414</v>
      </c>
      <c r="B20">
        <v>1</v>
      </c>
      <c r="C20" t="s">
        <v>196</v>
      </c>
      <c r="D20" t="s">
        <v>197</v>
      </c>
      <c r="E20" t="s">
        <v>198</v>
      </c>
      <c r="F20">
        <v>685</v>
      </c>
      <c r="G20" s="1">
        <v>44314</v>
      </c>
      <c r="H20" s="6">
        <v>75000</v>
      </c>
      <c r="I20" s="6">
        <v>0</v>
      </c>
      <c r="J20" s="6">
        <v>0</v>
      </c>
      <c r="K20" s="6">
        <v>75000</v>
      </c>
      <c r="L20" s="6" t="s">
        <v>484</v>
      </c>
      <c r="M20" s="6"/>
      <c r="N20" s="6"/>
      <c r="O20" s="112" t="s">
        <v>494</v>
      </c>
      <c r="P20" s="6" t="s">
        <v>495</v>
      </c>
      <c r="Q20" s="6" t="s">
        <v>496</v>
      </c>
    </row>
    <row r="21" spans="1:19" x14ac:dyDescent="0.3">
      <c r="A21" t="s">
        <v>415</v>
      </c>
      <c r="B21">
        <v>1</v>
      </c>
      <c r="C21" t="s">
        <v>196</v>
      </c>
      <c r="D21" t="s">
        <v>314</v>
      </c>
      <c r="E21" t="s">
        <v>315</v>
      </c>
      <c r="F21">
        <v>3309</v>
      </c>
      <c r="G21" s="1">
        <v>44315</v>
      </c>
      <c r="H21" s="6">
        <v>0</v>
      </c>
      <c r="I21" s="6">
        <v>99600</v>
      </c>
      <c r="J21" s="6">
        <v>18924</v>
      </c>
      <c r="K21" s="6">
        <v>118524</v>
      </c>
      <c r="L21" s="6" t="s">
        <v>146</v>
      </c>
      <c r="M21" s="6"/>
      <c r="N21" s="6">
        <v>410101</v>
      </c>
      <c r="O21" s="6">
        <f>+P5+Q5</f>
        <v>109244</v>
      </c>
      <c r="P21" s="6">
        <v>0</v>
      </c>
      <c r="Q21" t="s">
        <v>488</v>
      </c>
    </row>
    <row r="22" spans="1:19" x14ac:dyDescent="0.3">
      <c r="A22" s="73" t="s">
        <v>415</v>
      </c>
      <c r="B22">
        <v>1</v>
      </c>
      <c r="C22" t="s">
        <v>196</v>
      </c>
      <c r="D22" t="s">
        <v>197</v>
      </c>
      <c r="E22" t="s">
        <v>198</v>
      </c>
      <c r="F22">
        <v>689</v>
      </c>
      <c r="G22" s="1">
        <v>44344</v>
      </c>
      <c r="H22" s="6">
        <v>75000</v>
      </c>
      <c r="I22" s="6">
        <v>0</v>
      </c>
      <c r="J22" s="6">
        <v>0</v>
      </c>
      <c r="K22" s="6">
        <v>75000</v>
      </c>
      <c r="L22" s="6" t="s">
        <v>484</v>
      </c>
      <c r="M22" s="6"/>
      <c r="N22" s="6">
        <v>410101</v>
      </c>
      <c r="O22" s="6">
        <f t="shared" ref="O22:O32" si="0">+P6+Q6</f>
        <v>3288115</v>
      </c>
      <c r="P22" s="6">
        <v>0</v>
      </c>
      <c r="Q22" t="s">
        <v>479</v>
      </c>
    </row>
    <row r="23" spans="1:19" x14ac:dyDescent="0.3">
      <c r="A23" t="s">
        <v>418</v>
      </c>
      <c r="B23">
        <v>1</v>
      </c>
      <c r="C23" t="s">
        <v>196</v>
      </c>
      <c r="D23" t="s">
        <v>416</v>
      </c>
      <c r="E23" t="s">
        <v>417</v>
      </c>
      <c r="F23">
        <v>19249</v>
      </c>
      <c r="G23" s="1">
        <v>44358</v>
      </c>
      <c r="H23" s="6">
        <v>0</v>
      </c>
      <c r="I23" s="6">
        <v>8277</v>
      </c>
      <c r="J23" s="6">
        <v>1573</v>
      </c>
      <c r="K23" s="6">
        <v>9850</v>
      </c>
      <c r="L23" s="6" t="s">
        <v>486</v>
      </c>
      <c r="N23" s="6">
        <v>410101</v>
      </c>
      <c r="O23" s="6">
        <f t="shared" si="0"/>
        <v>715710</v>
      </c>
      <c r="P23" s="6">
        <v>0</v>
      </c>
      <c r="Q23" t="s">
        <v>480</v>
      </c>
    </row>
    <row r="24" spans="1:19" x14ac:dyDescent="0.3">
      <c r="A24" t="s">
        <v>419</v>
      </c>
      <c r="B24">
        <v>1</v>
      </c>
      <c r="C24" t="s">
        <v>196</v>
      </c>
      <c r="D24" t="s">
        <v>310</v>
      </c>
      <c r="E24" t="s">
        <v>311</v>
      </c>
      <c r="F24">
        <v>35</v>
      </c>
      <c r="G24" s="1">
        <v>44377</v>
      </c>
      <c r="H24" s="6">
        <v>130000</v>
      </c>
      <c r="I24" s="6">
        <v>0</v>
      </c>
      <c r="J24" s="6">
        <v>0</v>
      </c>
      <c r="K24" s="6">
        <v>130000</v>
      </c>
      <c r="L24" s="6" t="s">
        <v>487</v>
      </c>
      <c r="N24" s="6">
        <v>410101</v>
      </c>
      <c r="O24" s="6">
        <f t="shared" si="0"/>
        <v>3184572</v>
      </c>
      <c r="P24" s="6">
        <v>0</v>
      </c>
      <c r="Q24" t="s">
        <v>478</v>
      </c>
    </row>
    <row r="25" spans="1:19" x14ac:dyDescent="0.3">
      <c r="A25" s="73" t="s">
        <v>419</v>
      </c>
      <c r="B25">
        <v>2</v>
      </c>
      <c r="C25" t="s">
        <v>196</v>
      </c>
      <c r="D25" t="s">
        <v>197</v>
      </c>
      <c r="E25" t="s">
        <v>198</v>
      </c>
      <c r="F25">
        <v>719</v>
      </c>
      <c r="G25" s="1">
        <v>44382</v>
      </c>
      <c r="H25" s="6">
        <v>75000</v>
      </c>
      <c r="I25" s="6">
        <v>0</v>
      </c>
      <c r="J25" s="6">
        <v>0</v>
      </c>
      <c r="K25" s="6">
        <v>75000</v>
      </c>
      <c r="L25" s="6" t="s">
        <v>484</v>
      </c>
      <c r="N25" s="6">
        <v>410101</v>
      </c>
      <c r="O25" s="6">
        <f t="shared" si="0"/>
        <v>1560000</v>
      </c>
      <c r="P25" s="6">
        <v>0</v>
      </c>
      <c r="Q25" t="s">
        <v>487</v>
      </c>
    </row>
    <row r="26" spans="1:19" x14ac:dyDescent="0.3">
      <c r="A26" s="73" t="s">
        <v>419</v>
      </c>
      <c r="B26">
        <v>3</v>
      </c>
      <c r="C26" t="s">
        <v>196</v>
      </c>
      <c r="D26" t="s">
        <v>197</v>
      </c>
      <c r="E26" t="s">
        <v>198</v>
      </c>
      <c r="F26">
        <v>720</v>
      </c>
      <c r="G26" s="1">
        <v>44377</v>
      </c>
      <c r="H26" s="6">
        <v>75000</v>
      </c>
      <c r="I26" s="6">
        <v>0</v>
      </c>
      <c r="J26" s="6">
        <v>0</v>
      </c>
      <c r="K26" s="6">
        <v>75000</v>
      </c>
      <c r="L26" s="6" t="s">
        <v>484</v>
      </c>
      <c r="N26" s="6">
        <v>510107</v>
      </c>
      <c r="O26" s="6">
        <f t="shared" si="0"/>
        <v>8277</v>
      </c>
      <c r="P26" s="6">
        <v>0</v>
      </c>
      <c r="Q26" t="s">
        <v>486</v>
      </c>
    </row>
    <row r="27" spans="1:19" x14ac:dyDescent="0.3">
      <c r="A27" s="73" t="s">
        <v>419</v>
      </c>
      <c r="B27">
        <v>4</v>
      </c>
      <c r="C27" t="s">
        <v>196</v>
      </c>
      <c r="D27" t="s">
        <v>217</v>
      </c>
      <c r="E27" t="s">
        <v>316</v>
      </c>
      <c r="F27">
        <v>70</v>
      </c>
      <c r="G27" s="1">
        <v>44389</v>
      </c>
      <c r="H27" s="6">
        <v>130000</v>
      </c>
      <c r="I27" s="6">
        <v>0</v>
      </c>
      <c r="J27" s="6">
        <v>0</v>
      </c>
      <c r="K27" s="6">
        <v>130000</v>
      </c>
      <c r="L27" s="6" t="s">
        <v>487</v>
      </c>
      <c r="N27" s="6">
        <v>510103</v>
      </c>
      <c r="O27" s="6">
        <f t="shared" si="0"/>
        <v>3942848</v>
      </c>
      <c r="P27" s="6">
        <v>0</v>
      </c>
      <c r="Q27" t="s">
        <v>481</v>
      </c>
    </row>
    <row r="28" spans="1:19" x14ac:dyDescent="0.3">
      <c r="A28" s="73" t="s">
        <v>419</v>
      </c>
      <c r="B28">
        <v>5</v>
      </c>
      <c r="C28" t="s">
        <v>196</v>
      </c>
      <c r="D28" t="s">
        <v>207</v>
      </c>
      <c r="E28" t="s">
        <v>208</v>
      </c>
      <c r="F28">
        <v>358</v>
      </c>
      <c r="G28" s="1">
        <v>44390</v>
      </c>
      <c r="H28" s="6">
        <v>130000</v>
      </c>
      <c r="I28" s="6">
        <v>0</v>
      </c>
      <c r="J28" s="6">
        <v>0</v>
      </c>
      <c r="K28" s="6">
        <v>130000</v>
      </c>
      <c r="L28" s="6" t="s">
        <v>487</v>
      </c>
      <c r="N28" s="6">
        <v>510103</v>
      </c>
      <c r="O28" s="6">
        <f t="shared" si="0"/>
        <v>145160</v>
      </c>
      <c r="P28" s="6">
        <v>0</v>
      </c>
      <c r="Q28" t="s">
        <v>482</v>
      </c>
    </row>
    <row r="29" spans="1:19" x14ac:dyDescent="0.3">
      <c r="A29" s="73" t="s">
        <v>419</v>
      </c>
      <c r="B29">
        <v>6</v>
      </c>
      <c r="C29" t="s">
        <v>196</v>
      </c>
      <c r="D29" t="s">
        <v>213</v>
      </c>
      <c r="E29" t="s">
        <v>214</v>
      </c>
      <c r="F29">
        <v>91</v>
      </c>
      <c r="G29" s="1">
        <v>44400</v>
      </c>
      <c r="H29" s="6">
        <v>130000</v>
      </c>
      <c r="I29" s="6">
        <v>0</v>
      </c>
      <c r="J29" s="6">
        <v>0</v>
      </c>
      <c r="K29" s="6">
        <v>130000</v>
      </c>
      <c r="L29" s="6" t="s">
        <v>487</v>
      </c>
      <c r="N29" s="6">
        <v>510301</v>
      </c>
      <c r="O29" s="6">
        <f t="shared" si="0"/>
        <v>1225000</v>
      </c>
      <c r="P29" s="6">
        <v>0</v>
      </c>
      <c r="Q29" t="s">
        <v>484</v>
      </c>
    </row>
    <row r="30" spans="1:19" x14ac:dyDescent="0.3">
      <c r="A30" s="73" t="s">
        <v>419</v>
      </c>
      <c r="B30">
        <v>7</v>
      </c>
      <c r="C30" t="s">
        <v>196</v>
      </c>
      <c r="D30" t="s">
        <v>197</v>
      </c>
      <c r="E30" t="s">
        <v>198</v>
      </c>
      <c r="F30">
        <v>721</v>
      </c>
      <c r="G30" s="1">
        <v>44407</v>
      </c>
      <c r="H30" s="6">
        <v>75000</v>
      </c>
      <c r="I30" s="6">
        <v>0</v>
      </c>
      <c r="J30" s="6">
        <v>0</v>
      </c>
      <c r="K30" s="6">
        <v>75000</v>
      </c>
      <c r="L30" s="6" t="s">
        <v>484</v>
      </c>
      <c r="N30" s="6">
        <v>510203</v>
      </c>
      <c r="O30" s="6">
        <f t="shared" si="0"/>
        <v>1501425</v>
      </c>
      <c r="P30" s="6">
        <v>0</v>
      </c>
      <c r="Q30" t="s">
        <v>146</v>
      </c>
    </row>
    <row r="31" spans="1:19" x14ac:dyDescent="0.3">
      <c r="A31" s="73" t="s">
        <v>419</v>
      </c>
      <c r="B31">
        <v>1</v>
      </c>
      <c r="C31" t="s">
        <v>196</v>
      </c>
      <c r="D31" t="s">
        <v>197</v>
      </c>
      <c r="E31" t="s">
        <v>198</v>
      </c>
      <c r="F31">
        <v>12</v>
      </c>
      <c r="G31" s="1">
        <v>44383</v>
      </c>
      <c r="H31" s="6">
        <v>-75000</v>
      </c>
      <c r="I31" s="6">
        <v>0</v>
      </c>
      <c r="J31" s="6">
        <v>0</v>
      </c>
      <c r="K31" s="6">
        <v>-75000</v>
      </c>
      <c r="L31" s="6" t="s">
        <v>484</v>
      </c>
      <c r="N31" s="6">
        <v>510103</v>
      </c>
      <c r="O31" s="6">
        <f t="shared" si="0"/>
        <v>9242620</v>
      </c>
      <c r="P31" s="6">
        <v>0</v>
      </c>
      <c r="Q31" t="s">
        <v>483</v>
      </c>
    </row>
    <row r="32" spans="1:19" x14ac:dyDescent="0.3">
      <c r="A32" t="s">
        <v>420</v>
      </c>
      <c r="B32">
        <v>1</v>
      </c>
      <c r="C32" t="s">
        <v>196</v>
      </c>
      <c r="D32" t="s">
        <v>228</v>
      </c>
      <c r="E32" t="s">
        <v>229</v>
      </c>
      <c r="F32">
        <v>139</v>
      </c>
      <c r="G32" s="1">
        <v>44404</v>
      </c>
      <c r="H32" s="6">
        <v>130000</v>
      </c>
      <c r="I32" s="6">
        <v>0</v>
      </c>
      <c r="J32" s="6">
        <v>0</v>
      </c>
      <c r="K32" s="6">
        <v>130000</v>
      </c>
      <c r="L32" s="6" t="s">
        <v>487</v>
      </c>
      <c r="N32" s="6">
        <v>710102</v>
      </c>
      <c r="O32" s="6">
        <f t="shared" si="0"/>
        <v>186353</v>
      </c>
      <c r="P32" s="6">
        <v>0</v>
      </c>
      <c r="Q32" t="s">
        <v>485</v>
      </c>
    </row>
    <row r="33" spans="1:17" x14ac:dyDescent="0.3">
      <c r="A33" s="73" t="s">
        <v>420</v>
      </c>
      <c r="B33">
        <v>2</v>
      </c>
      <c r="C33" t="s">
        <v>196</v>
      </c>
      <c r="D33" t="s">
        <v>197</v>
      </c>
      <c r="E33" t="s">
        <v>198</v>
      </c>
      <c r="F33">
        <v>732</v>
      </c>
      <c r="G33" s="1">
        <v>44423</v>
      </c>
      <c r="H33" s="6">
        <v>75000</v>
      </c>
      <c r="I33" s="6">
        <v>0</v>
      </c>
      <c r="J33" s="6">
        <v>0</v>
      </c>
      <c r="K33" s="6">
        <v>75000</v>
      </c>
      <c r="L33" s="6" t="s">
        <v>484</v>
      </c>
      <c r="N33" s="6">
        <v>710105</v>
      </c>
      <c r="O33" s="6">
        <f>+R17</f>
        <v>4027789</v>
      </c>
      <c r="P33" s="6">
        <v>0</v>
      </c>
      <c r="Q33" t="s">
        <v>500</v>
      </c>
    </row>
    <row r="34" spans="1:17" x14ac:dyDescent="0.3">
      <c r="A34" s="73" t="s">
        <v>420</v>
      </c>
      <c r="B34">
        <v>3</v>
      </c>
      <c r="C34" t="s">
        <v>196</v>
      </c>
      <c r="D34" t="s">
        <v>209</v>
      </c>
      <c r="E34" t="s">
        <v>210</v>
      </c>
      <c r="F34">
        <v>86</v>
      </c>
      <c r="G34" s="1">
        <v>44426</v>
      </c>
      <c r="H34" s="6">
        <v>130000</v>
      </c>
      <c r="I34" s="6">
        <v>0</v>
      </c>
      <c r="J34" s="6">
        <v>0</v>
      </c>
      <c r="K34" s="6">
        <v>130000</v>
      </c>
      <c r="L34" s="6" t="s">
        <v>487</v>
      </c>
      <c r="N34" s="6">
        <v>210401</v>
      </c>
      <c r="O34" s="6">
        <v>0</v>
      </c>
      <c r="P34" s="6">
        <f>+S17</f>
        <v>29137113</v>
      </c>
      <c r="Q34" t="s">
        <v>501</v>
      </c>
    </row>
    <row r="35" spans="1:17" x14ac:dyDescent="0.3">
      <c r="A35" s="73" t="s">
        <v>420</v>
      </c>
      <c r="B35">
        <v>4</v>
      </c>
      <c r="C35" t="s">
        <v>196</v>
      </c>
      <c r="D35" t="s">
        <v>239</v>
      </c>
      <c r="E35" t="s">
        <v>240</v>
      </c>
      <c r="F35">
        <v>47</v>
      </c>
      <c r="G35" s="1">
        <v>44426</v>
      </c>
      <c r="H35" s="6">
        <v>130000</v>
      </c>
      <c r="I35" s="6">
        <v>0</v>
      </c>
      <c r="J35" s="6">
        <v>0</v>
      </c>
      <c r="K35" s="6">
        <v>130000</v>
      </c>
      <c r="L35" s="6" t="s">
        <v>487</v>
      </c>
      <c r="O35" s="5">
        <f>+SUM(O21:O34)</f>
        <v>29137113</v>
      </c>
      <c r="P35" s="5">
        <f>+SUM(P21:P34)</f>
        <v>29137113</v>
      </c>
    </row>
    <row r="36" spans="1:17" x14ac:dyDescent="0.3">
      <c r="A36" t="s">
        <v>425</v>
      </c>
      <c r="B36">
        <v>1</v>
      </c>
      <c r="C36" t="s">
        <v>196</v>
      </c>
      <c r="D36" t="s">
        <v>205</v>
      </c>
      <c r="E36" t="s">
        <v>206</v>
      </c>
      <c r="F36">
        <v>1844</v>
      </c>
      <c r="G36" s="1">
        <v>44438</v>
      </c>
      <c r="H36" s="6">
        <v>0</v>
      </c>
      <c r="I36" s="6">
        <v>138000</v>
      </c>
      <c r="J36" s="6">
        <v>26220</v>
      </c>
      <c r="K36" s="6">
        <v>164220</v>
      </c>
      <c r="L36" s="6" t="s">
        <v>481</v>
      </c>
      <c r="P36" s="5">
        <f>+O35-P35</f>
        <v>0</v>
      </c>
    </row>
    <row r="37" spans="1:17" x14ac:dyDescent="0.3">
      <c r="A37" s="73" t="s">
        <v>425</v>
      </c>
      <c r="B37">
        <v>2</v>
      </c>
      <c r="C37" t="s">
        <v>196</v>
      </c>
      <c r="D37" t="s">
        <v>421</v>
      </c>
      <c r="E37" t="s">
        <v>422</v>
      </c>
      <c r="F37">
        <v>20728</v>
      </c>
      <c r="G37" s="1">
        <v>44441</v>
      </c>
      <c r="H37" s="6">
        <v>0</v>
      </c>
      <c r="I37" s="6">
        <v>286977</v>
      </c>
      <c r="J37" s="6">
        <v>54526</v>
      </c>
      <c r="K37" s="6">
        <v>341503</v>
      </c>
      <c r="L37" s="6" t="s">
        <v>479</v>
      </c>
    </row>
    <row r="38" spans="1:17" x14ac:dyDescent="0.3">
      <c r="A38" s="73" t="s">
        <v>425</v>
      </c>
      <c r="B38">
        <v>3</v>
      </c>
      <c r="C38" t="s">
        <v>196</v>
      </c>
      <c r="D38" t="s">
        <v>423</v>
      </c>
      <c r="E38" t="s">
        <v>424</v>
      </c>
      <c r="F38">
        <v>2766670</v>
      </c>
      <c r="G38" s="1">
        <v>44453</v>
      </c>
      <c r="H38" s="6">
        <v>0</v>
      </c>
      <c r="I38" s="6">
        <v>15882</v>
      </c>
      <c r="J38" s="6">
        <v>3018</v>
      </c>
      <c r="K38" s="6">
        <v>18900</v>
      </c>
      <c r="L38" s="6" t="s">
        <v>146</v>
      </c>
    </row>
    <row r="39" spans="1:17" x14ac:dyDescent="0.3">
      <c r="A39" s="73" t="s">
        <v>425</v>
      </c>
      <c r="B39">
        <v>1</v>
      </c>
      <c r="C39" t="s">
        <v>196</v>
      </c>
      <c r="D39" t="s">
        <v>211</v>
      </c>
      <c r="E39" t="s">
        <v>212</v>
      </c>
      <c r="F39">
        <v>39</v>
      </c>
      <c r="G39" s="1">
        <v>44439</v>
      </c>
      <c r="H39" s="6">
        <v>130000</v>
      </c>
      <c r="I39" s="6">
        <v>0</v>
      </c>
      <c r="J39" s="6">
        <v>0</v>
      </c>
      <c r="K39" s="6">
        <v>130000</v>
      </c>
      <c r="L39" s="6" t="s">
        <v>487</v>
      </c>
    </row>
    <row r="40" spans="1:17" x14ac:dyDescent="0.3">
      <c r="A40" s="73" t="s">
        <v>425</v>
      </c>
      <c r="B40">
        <v>2</v>
      </c>
      <c r="C40" t="s">
        <v>196</v>
      </c>
      <c r="D40" t="s">
        <v>220</v>
      </c>
      <c r="E40" t="s">
        <v>221</v>
      </c>
      <c r="F40">
        <v>90035</v>
      </c>
      <c r="G40" s="1">
        <v>44439</v>
      </c>
      <c r="H40" s="6">
        <v>130000</v>
      </c>
      <c r="I40" s="6">
        <v>0</v>
      </c>
      <c r="J40" s="6">
        <v>0</v>
      </c>
      <c r="K40" s="6">
        <v>130000</v>
      </c>
      <c r="L40" s="6" t="s">
        <v>487</v>
      </c>
    </row>
    <row r="41" spans="1:17" x14ac:dyDescent="0.3">
      <c r="A41" s="73" t="s">
        <v>425</v>
      </c>
      <c r="B41">
        <v>3</v>
      </c>
      <c r="C41" t="s">
        <v>196</v>
      </c>
      <c r="D41" t="s">
        <v>222</v>
      </c>
      <c r="E41" t="s">
        <v>223</v>
      </c>
      <c r="F41">
        <v>130</v>
      </c>
      <c r="G41" s="1">
        <v>44448</v>
      </c>
      <c r="H41" s="6">
        <v>130000</v>
      </c>
      <c r="I41" s="6">
        <v>0</v>
      </c>
      <c r="J41" s="6">
        <v>0</v>
      </c>
      <c r="K41" s="6">
        <v>130000</v>
      </c>
      <c r="L41" s="6" t="s">
        <v>487</v>
      </c>
    </row>
    <row r="42" spans="1:17" x14ac:dyDescent="0.3">
      <c r="A42" s="73" t="s">
        <v>425</v>
      </c>
      <c r="B42">
        <v>4</v>
      </c>
      <c r="C42" t="s">
        <v>196</v>
      </c>
      <c r="D42" t="s">
        <v>247</v>
      </c>
      <c r="E42" t="s">
        <v>317</v>
      </c>
      <c r="F42">
        <v>126</v>
      </c>
      <c r="G42" s="1">
        <v>44455</v>
      </c>
      <c r="H42" s="6">
        <v>130000</v>
      </c>
      <c r="I42" s="6">
        <v>0</v>
      </c>
      <c r="J42" s="6">
        <v>0</v>
      </c>
      <c r="K42" s="6">
        <v>130000</v>
      </c>
      <c r="L42" s="6" t="s">
        <v>487</v>
      </c>
    </row>
    <row r="43" spans="1:17" x14ac:dyDescent="0.3">
      <c r="A43" s="73" t="s">
        <v>425</v>
      </c>
      <c r="B43">
        <v>5</v>
      </c>
      <c r="C43" t="s">
        <v>196</v>
      </c>
      <c r="D43" t="s">
        <v>197</v>
      </c>
      <c r="E43" t="s">
        <v>198</v>
      </c>
      <c r="F43">
        <v>765</v>
      </c>
      <c r="G43" s="1">
        <v>44456</v>
      </c>
      <c r="H43" s="6">
        <v>75000</v>
      </c>
      <c r="I43" s="6">
        <v>0</v>
      </c>
      <c r="J43" s="6">
        <v>0</v>
      </c>
      <c r="K43" s="6">
        <v>75000</v>
      </c>
      <c r="L43" s="6" t="s">
        <v>484</v>
      </c>
    </row>
    <row r="44" spans="1:17" x14ac:dyDescent="0.3">
      <c r="A44" s="73" t="s">
        <v>425</v>
      </c>
      <c r="B44">
        <v>6</v>
      </c>
      <c r="C44" t="s">
        <v>196</v>
      </c>
      <c r="D44" t="s">
        <v>197</v>
      </c>
      <c r="E44" t="s">
        <v>198</v>
      </c>
      <c r="F44">
        <v>766</v>
      </c>
      <c r="G44" s="1">
        <v>44456</v>
      </c>
      <c r="H44" s="6">
        <v>400000</v>
      </c>
      <c r="I44" s="6">
        <v>0</v>
      </c>
      <c r="J44" s="6">
        <v>0</v>
      </c>
      <c r="K44" s="6">
        <v>400000</v>
      </c>
      <c r="L44" s="6" t="s">
        <v>484</v>
      </c>
    </row>
    <row r="45" spans="1:17" x14ac:dyDescent="0.3">
      <c r="A45" s="73" t="s">
        <v>425</v>
      </c>
      <c r="B45">
        <v>7</v>
      </c>
      <c r="C45" t="s">
        <v>196</v>
      </c>
      <c r="D45" t="s">
        <v>237</v>
      </c>
      <c r="E45" t="s">
        <v>238</v>
      </c>
      <c r="F45">
        <v>60</v>
      </c>
      <c r="G45" s="1">
        <v>44468</v>
      </c>
      <c r="H45" s="6">
        <v>130000</v>
      </c>
      <c r="I45" s="6">
        <v>0</v>
      </c>
      <c r="J45" s="6">
        <v>0</v>
      </c>
      <c r="K45" s="6">
        <v>130000</v>
      </c>
      <c r="L45" s="6" t="s">
        <v>487</v>
      </c>
    </row>
    <row r="46" spans="1:17" x14ac:dyDescent="0.3">
      <c r="A46" t="s">
        <v>428</v>
      </c>
      <c r="B46">
        <v>1</v>
      </c>
      <c r="C46" t="s">
        <v>196</v>
      </c>
      <c r="D46" t="s">
        <v>426</v>
      </c>
      <c r="E46" t="s">
        <v>427</v>
      </c>
      <c r="F46">
        <v>1525733</v>
      </c>
      <c r="G46" s="1">
        <v>44474</v>
      </c>
      <c r="H46" s="6">
        <v>0</v>
      </c>
      <c r="I46" s="6">
        <v>11899</v>
      </c>
      <c r="J46" s="6">
        <v>2261</v>
      </c>
      <c r="K46" s="6">
        <v>14160</v>
      </c>
      <c r="L46" s="6" t="s">
        <v>146</v>
      </c>
    </row>
    <row r="47" spans="1:17" x14ac:dyDescent="0.3">
      <c r="A47" s="73" t="s">
        <v>428</v>
      </c>
      <c r="B47">
        <v>1</v>
      </c>
      <c r="C47" t="s">
        <v>196</v>
      </c>
      <c r="D47" t="s">
        <v>197</v>
      </c>
      <c r="E47" t="s">
        <v>198</v>
      </c>
      <c r="F47">
        <v>823</v>
      </c>
      <c r="G47" s="1">
        <v>44497</v>
      </c>
      <c r="H47" s="6">
        <v>75000</v>
      </c>
      <c r="I47" s="6">
        <v>0</v>
      </c>
      <c r="J47" s="6">
        <v>0</v>
      </c>
      <c r="K47" s="6">
        <v>75000</v>
      </c>
      <c r="L47" s="6" t="s">
        <v>484</v>
      </c>
    </row>
    <row r="48" spans="1:17" x14ac:dyDescent="0.3">
      <c r="A48" t="s">
        <v>430</v>
      </c>
      <c r="B48">
        <v>1</v>
      </c>
      <c r="C48" t="s">
        <v>196</v>
      </c>
      <c r="D48" t="s">
        <v>423</v>
      </c>
      <c r="E48" t="s">
        <v>429</v>
      </c>
      <c r="F48">
        <v>2774195</v>
      </c>
      <c r="G48" s="1">
        <v>44504</v>
      </c>
      <c r="H48" s="6">
        <v>0</v>
      </c>
      <c r="I48" s="6">
        <v>109244</v>
      </c>
      <c r="J48" s="6">
        <v>20756</v>
      </c>
      <c r="K48" s="6">
        <v>130000</v>
      </c>
      <c r="L48" s="6" t="s">
        <v>488</v>
      </c>
    </row>
    <row r="49" spans="1:12" x14ac:dyDescent="0.3">
      <c r="A49" s="73" t="s">
        <v>430</v>
      </c>
      <c r="B49">
        <v>1</v>
      </c>
      <c r="C49" t="s">
        <v>196</v>
      </c>
      <c r="D49" t="s">
        <v>431</v>
      </c>
      <c r="E49" t="s">
        <v>432</v>
      </c>
      <c r="F49">
        <v>128</v>
      </c>
      <c r="G49" s="1">
        <v>44518</v>
      </c>
      <c r="H49" s="6">
        <v>275436</v>
      </c>
      <c r="I49" s="6">
        <v>0</v>
      </c>
      <c r="J49" s="6">
        <v>0</v>
      </c>
      <c r="K49" s="6">
        <v>275436</v>
      </c>
      <c r="L49" s="6" t="s">
        <v>481</v>
      </c>
    </row>
    <row r="50" spans="1:12" x14ac:dyDescent="0.3">
      <c r="A50" s="73" t="s">
        <v>430</v>
      </c>
      <c r="B50">
        <v>2</v>
      </c>
      <c r="C50" t="s">
        <v>196</v>
      </c>
      <c r="D50" t="s">
        <v>431</v>
      </c>
      <c r="E50" t="s">
        <v>432</v>
      </c>
      <c r="F50">
        <v>129</v>
      </c>
      <c r="G50" s="1">
        <v>44519</v>
      </c>
      <c r="H50" s="6">
        <v>275436</v>
      </c>
      <c r="I50" s="6">
        <v>0</v>
      </c>
      <c r="J50" s="6">
        <v>0</v>
      </c>
      <c r="K50" s="6">
        <v>275436</v>
      </c>
      <c r="L50" s="6" t="s">
        <v>481</v>
      </c>
    </row>
    <row r="51" spans="1:12" x14ac:dyDescent="0.3">
      <c r="A51" s="73" t="s">
        <v>430</v>
      </c>
      <c r="B51">
        <v>3</v>
      </c>
      <c r="C51" t="s">
        <v>196</v>
      </c>
      <c r="D51" t="s">
        <v>197</v>
      </c>
      <c r="E51" t="s">
        <v>198</v>
      </c>
      <c r="F51">
        <v>825</v>
      </c>
      <c r="G51" s="1">
        <v>44519</v>
      </c>
      <c r="H51" s="6">
        <v>75000</v>
      </c>
      <c r="I51" s="6">
        <v>0</v>
      </c>
      <c r="J51" s="6">
        <v>0</v>
      </c>
      <c r="K51" s="6">
        <v>75000</v>
      </c>
      <c r="L51" s="6" t="s">
        <v>484</v>
      </c>
    </row>
    <row r="52" spans="1:12" x14ac:dyDescent="0.3">
      <c r="A52" s="73" t="s">
        <v>430</v>
      </c>
      <c r="B52">
        <v>4</v>
      </c>
      <c r="C52" t="s">
        <v>196</v>
      </c>
      <c r="D52" t="s">
        <v>433</v>
      </c>
      <c r="E52" t="s">
        <v>434</v>
      </c>
      <c r="F52">
        <v>31</v>
      </c>
      <c r="G52" s="1">
        <v>44519</v>
      </c>
      <c r="H52" s="6">
        <v>850000</v>
      </c>
      <c r="I52" s="6">
        <v>0</v>
      </c>
      <c r="J52" s="6">
        <v>0</v>
      </c>
      <c r="K52" s="6">
        <v>850000</v>
      </c>
      <c r="L52" s="6" t="s">
        <v>146</v>
      </c>
    </row>
    <row r="53" spans="1:12" x14ac:dyDescent="0.3">
      <c r="A53" s="73" t="s">
        <v>430</v>
      </c>
      <c r="B53">
        <v>1</v>
      </c>
      <c r="C53" t="s">
        <v>196</v>
      </c>
      <c r="D53" t="s">
        <v>431</v>
      </c>
      <c r="E53" t="s">
        <v>432</v>
      </c>
      <c r="F53">
        <v>16</v>
      </c>
      <c r="G53" s="1">
        <v>44519</v>
      </c>
      <c r="H53" s="6">
        <v>-275436</v>
      </c>
      <c r="I53" s="6">
        <v>0</v>
      </c>
      <c r="J53" s="6">
        <v>0</v>
      </c>
      <c r="K53" s="6">
        <v>-275436</v>
      </c>
      <c r="L53" s="6" t="s">
        <v>481</v>
      </c>
    </row>
    <row r="54" spans="1:12" x14ac:dyDescent="0.3">
      <c r="A54" s="73" t="s">
        <v>435</v>
      </c>
      <c r="B54">
        <v>1</v>
      </c>
      <c r="C54" t="s">
        <v>196</v>
      </c>
      <c r="D54" t="s">
        <v>197</v>
      </c>
      <c r="E54" t="s">
        <v>198</v>
      </c>
      <c r="F54">
        <v>827</v>
      </c>
      <c r="G54" s="1">
        <v>44560</v>
      </c>
      <c r="H54" s="6">
        <v>75000</v>
      </c>
      <c r="I54" s="6">
        <v>0</v>
      </c>
      <c r="J54" s="6">
        <v>0</v>
      </c>
      <c r="K54">
        <v>75000</v>
      </c>
      <c r="L54" s="6" t="s">
        <v>484</v>
      </c>
    </row>
    <row r="55" spans="1:12" x14ac:dyDescent="0.3">
      <c r="G55" s="1"/>
      <c r="H55" s="6"/>
      <c r="I55" s="6"/>
      <c r="J55" s="6"/>
      <c r="K55" s="6"/>
      <c r="L55" s="6"/>
    </row>
    <row r="56" spans="1:12" x14ac:dyDescent="0.3">
      <c r="G56" s="1"/>
      <c r="H56" s="6"/>
      <c r="I56" s="6"/>
      <c r="J56" s="6"/>
      <c r="K56" s="6"/>
      <c r="L56" s="6"/>
    </row>
    <row r="57" spans="1:12" x14ac:dyDescent="0.3">
      <c r="G57" s="1"/>
      <c r="H57" s="6"/>
      <c r="I57" s="6"/>
      <c r="J57" s="6"/>
      <c r="K57" s="6"/>
      <c r="L57" s="6"/>
    </row>
    <row r="58" spans="1:12" x14ac:dyDescent="0.3">
      <c r="G58" s="1"/>
      <c r="H58" s="6"/>
      <c r="I58" s="6"/>
      <c r="J58" s="6"/>
      <c r="K58" s="6"/>
      <c r="L58" s="6"/>
    </row>
    <row r="59" spans="1:12" x14ac:dyDescent="0.3">
      <c r="G59" s="1"/>
      <c r="H59" s="6"/>
      <c r="I59" s="6"/>
      <c r="J59" s="6"/>
      <c r="K59" s="6"/>
      <c r="L59" s="6"/>
    </row>
    <row r="60" spans="1:12" x14ac:dyDescent="0.3">
      <c r="G60" s="1"/>
      <c r="H60" s="6"/>
      <c r="I60" s="6"/>
      <c r="J60" s="6"/>
      <c r="K60" s="6"/>
      <c r="L60" s="6"/>
    </row>
    <row r="61" spans="1:12" x14ac:dyDescent="0.3">
      <c r="G61" s="1"/>
      <c r="H61" s="6"/>
      <c r="I61" s="6"/>
      <c r="J61" s="6"/>
      <c r="K61" s="6"/>
      <c r="L61" s="6"/>
    </row>
    <row r="62" spans="1:12" x14ac:dyDescent="0.3">
      <c r="G62" s="1"/>
      <c r="H62" s="6"/>
      <c r="I62" s="6"/>
      <c r="J62" s="6"/>
      <c r="K62" s="6"/>
      <c r="L62" s="6"/>
    </row>
    <row r="63" spans="1:12" x14ac:dyDescent="0.3">
      <c r="G63" s="1"/>
      <c r="H63" s="6"/>
      <c r="I63" s="6"/>
      <c r="J63" s="6"/>
      <c r="K63" s="6"/>
      <c r="L63" s="6"/>
    </row>
    <row r="64" spans="1:12" x14ac:dyDescent="0.3">
      <c r="G64" s="1"/>
      <c r="H64" s="6"/>
      <c r="I64" s="6"/>
      <c r="J64" s="6"/>
      <c r="K64" s="6"/>
      <c r="L64" s="6"/>
    </row>
    <row r="65" spans="7:12" x14ac:dyDescent="0.3">
      <c r="G65" s="1"/>
      <c r="H65" s="6"/>
      <c r="I65" s="6"/>
      <c r="J65" s="6"/>
      <c r="K65" s="6"/>
      <c r="L65" s="6"/>
    </row>
    <row r="66" spans="7:12" x14ac:dyDescent="0.3">
      <c r="G66" s="1"/>
      <c r="H66" s="6"/>
      <c r="I66" s="6"/>
      <c r="J66" s="6"/>
      <c r="K66" s="6"/>
      <c r="L66" s="6"/>
    </row>
    <row r="67" spans="7:12" x14ac:dyDescent="0.3">
      <c r="G67" s="1"/>
      <c r="H67" s="6"/>
      <c r="I67" s="6"/>
      <c r="J67" s="6"/>
      <c r="K67" s="6"/>
      <c r="L67" s="6"/>
    </row>
    <row r="68" spans="7:12" x14ac:dyDescent="0.3">
      <c r="G68" s="1"/>
      <c r="H68" s="6"/>
      <c r="I68" s="6"/>
      <c r="J68" s="6"/>
      <c r="K68" s="6"/>
      <c r="L68" s="6"/>
    </row>
    <row r="69" spans="7:12" x14ac:dyDescent="0.3">
      <c r="G69" s="1"/>
      <c r="H69" s="6"/>
      <c r="I69" s="6"/>
      <c r="J69" s="6"/>
      <c r="K69" s="6"/>
      <c r="L69" s="6"/>
    </row>
    <row r="70" spans="7:12" x14ac:dyDescent="0.3">
      <c r="G70" s="1"/>
      <c r="H70" s="6"/>
      <c r="I70" s="6"/>
      <c r="J70" s="6"/>
      <c r="K70" s="6"/>
      <c r="L70" s="6"/>
    </row>
    <row r="71" spans="7:12" x14ac:dyDescent="0.3">
      <c r="G71" s="1"/>
      <c r="H71" s="6"/>
      <c r="I71" s="6"/>
      <c r="J71" s="6"/>
      <c r="K71" s="6"/>
      <c r="L71" s="6"/>
    </row>
    <row r="72" spans="7:12" x14ac:dyDescent="0.3">
      <c r="G72" s="1"/>
      <c r="H72" s="6"/>
      <c r="I72" s="6"/>
      <c r="J72" s="6"/>
      <c r="K72" s="6"/>
      <c r="L72" s="6"/>
    </row>
    <row r="73" spans="7:12" x14ac:dyDescent="0.3">
      <c r="G73" s="1"/>
      <c r="H73" s="6"/>
      <c r="I73" s="6"/>
      <c r="J73" s="6"/>
      <c r="K73" s="6"/>
      <c r="L73" s="6"/>
    </row>
    <row r="74" spans="7:12" x14ac:dyDescent="0.3">
      <c r="G74" s="1"/>
      <c r="H74" s="6"/>
      <c r="I74" s="6"/>
      <c r="J74" s="6"/>
      <c r="K74" s="6"/>
      <c r="L74" s="6"/>
    </row>
    <row r="75" spans="7:12" x14ac:dyDescent="0.3">
      <c r="G75" s="1"/>
      <c r="H75" s="6"/>
      <c r="I75" s="6"/>
      <c r="J75" s="6"/>
      <c r="K75" s="6"/>
      <c r="L75" s="6"/>
    </row>
    <row r="76" spans="7:12" x14ac:dyDescent="0.3">
      <c r="G76" s="1"/>
      <c r="H76" s="6"/>
      <c r="I76" s="6"/>
      <c r="J76" s="6"/>
      <c r="K76" s="6"/>
      <c r="L76" s="6"/>
    </row>
    <row r="77" spans="7:12" x14ac:dyDescent="0.3">
      <c r="G77" s="1"/>
      <c r="H77" s="6"/>
      <c r="I77" s="6"/>
      <c r="J77" s="6"/>
      <c r="K77" s="6"/>
      <c r="L77" s="6"/>
    </row>
    <row r="78" spans="7:12" x14ac:dyDescent="0.3">
      <c r="G78" s="1"/>
      <c r="H78" s="6"/>
      <c r="I78" s="6"/>
      <c r="J78" s="6"/>
      <c r="K78" s="6"/>
      <c r="L78" s="6"/>
    </row>
    <row r="79" spans="7:12" x14ac:dyDescent="0.3">
      <c r="G79" s="1"/>
      <c r="H79" s="6"/>
      <c r="I79" s="6"/>
      <c r="J79" s="6"/>
      <c r="K79" s="6"/>
      <c r="L79" s="6"/>
    </row>
    <row r="80" spans="7:12" x14ac:dyDescent="0.3">
      <c r="G80" s="1"/>
      <c r="H80" s="6"/>
      <c r="I80" s="6"/>
      <c r="J80" s="6"/>
      <c r="K80" s="6"/>
      <c r="L80" s="6"/>
    </row>
    <row r="81" spans="7:12" x14ac:dyDescent="0.3">
      <c r="G81" s="1"/>
      <c r="H81" s="6"/>
      <c r="I81" s="6"/>
      <c r="J81" s="6"/>
      <c r="K81" s="6"/>
      <c r="L81" s="6"/>
    </row>
    <row r="82" spans="7:12" x14ac:dyDescent="0.3">
      <c r="G82" s="1"/>
      <c r="H82" s="6"/>
      <c r="I82" s="6"/>
      <c r="J82" s="6"/>
      <c r="K82" s="6"/>
      <c r="L82" s="6"/>
    </row>
    <row r="83" spans="7:12" x14ac:dyDescent="0.3">
      <c r="G83" s="1"/>
      <c r="H83" s="6"/>
      <c r="I83" s="6"/>
      <c r="J83" s="6"/>
      <c r="K83" s="6"/>
      <c r="L83" s="6"/>
    </row>
    <row r="84" spans="7:12" x14ac:dyDescent="0.3">
      <c r="G84" s="1"/>
      <c r="H84" s="6"/>
      <c r="I84" s="6"/>
      <c r="J84" s="6"/>
      <c r="K84" s="6"/>
      <c r="L84" s="6"/>
    </row>
    <row r="85" spans="7:12" x14ac:dyDescent="0.3">
      <c r="G85" s="1"/>
      <c r="H85" s="6"/>
      <c r="I85" s="6"/>
      <c r="J85" s="6"/>
      <c r="K85" s="6"/>
      <c r="L85" s="6"/>
    </row>
    <row r="86" spans="7:12" x14ac:dyDescent="0.3">
      <c r="G86" s="1"/>
      <c r="H86" s="6"/>
      <c r="I86" s="6"/>
      <c r="J86" s="6"/>
      <c r="K86" s="6"/>
      <c r="L86" s="6"/>
    </row>
    <row r="87" spans="7:12" x14ac:dyDescent="0.3">
      <c r="G87" s="1"/>
      <c r="H87" s="6"/>
      <c r="I87" s="6"/>
      <c r="J87" s="6"/>
      <c r="K87" s="6"/>
      <c r="L87" s="6"/>
    </row>
    <row r="88" spans="7:12" x14ac:dyDescent="0.3">
      <c r="G88" s="1"/>
      <c r="H88" s="6"/>
      <c r="I88" s="6"/>
      <c r="J88" s="6"/>
      <c r="K88" s="6"/>
      <c r="L88" s="6"/>
    </row>
    <row r="89" spans="7:12" x14ac:dyDescent="0.3">
      <c r="G89" s="1"/>
      <c r="H89" s="6"/>
      <c r="I89" s="6"/>
      <c r="J89" s="6"/>
      <c r="K89" s="6"/>
      <c r="L89" s="6"/>
    </row>
    <row r="90" spans="7:12" x14ac:dyDescent="0.3">
      <c r="G90" s="1"/>
      <c r="H90" s="6"/>
      <c r="I90" s="6"/>
      <c r="J90" s="6"/>
      <c r="K90" s="6"/>
      <c r="L90" s="6"/>
    </row>
    <row r="91" spans="7:12" x14ac:dyDescent="0.3">
      <c r="G91" s="1"/>
      <c r="H91" s="6"/>
      <c r="I91" s="6"/>
      <c r="J91" s="6"/>
      <c r="K91" s="6"/>
      <c r="L91" s="6"/>
    </row>
    <row r="92" spans="7:12" x14ac:dyDescent="0.3">
      <c r="G92" s="1"/>
      <c r="H92" s="6"/>
      <c r="I92" s="6"/>
      <c r="J92" s="6"/>
      <c r="K92" s="6"/>
      <c r="L92" s="6"/>
    </row>
    <row r="93" spans="7:12" x14ac:dyDescent="0.3">
      <c r="G93" s="1"/>
      <c r="H93" s="6"/>
      <c r="I93" s="6"/>
      <c r="J93" s="6"/>
      <c r="K93" s="6"/>
      <c r="L93" s="6"/>
    </row>
    <row r="94" spans="7:12" x14ac:dyDescent="0.3">
      <c r="G94" s="1"/>
      <c r="H94" s="6"/>
      <c r="I94" s="6"/>
      <c r="J94" s="6"/>
      <c r="K94" s="6"/>
      <c r="L94" s="6"/>
    </row>
    <row r="95" spans="7:12" x14ac:dyDescent="0.3">
      <c r="G95" s="1"/>
      <c r="H95" s="6"/>
      <c r="I95" s="6"/>
      <c r="J95" s="6"/>
      <c r="K95" s="6"/>
      <c r="L95" s="6"/>
    </row>
    <row r="96" spans="7:12" x14ac:dyDescent="0.3">
      <c r="G96" s="1"/>
      <c r="H96" s="6"/>
      <c r="I96" s="6"/>
      <c r="J96" s="6"/>
      <c r="K96" s="6"/>
      <c r="L96" s="6"/>
    </row>
    <row r="97" spans="7:12" x14ac:dyDescent="0.3">
      <c r="G97" s="1"/>
      <c r="H97" s="6"/>
      <c r="I97" s="6"/>
      <c r="J97" s="6"/>
      <c r="K97" s="6"/>
      <c r="L97" s="6"/>
    </row>
    <row r="98" spans="7:12" x14ac:dyDescent="0.3">
      <c r="G98" s="1"/>
      <c r="H98" s="6"/>
      <c r="I98" s="6"/>
      <c r="J98" s="6"/>
      <c r="K98" s="6"/>
      <c r="L98" s="6"/>
    </row>
    <row r="99" spans="7:12" x14ac:dyDescent="0.3">
      <c r="G99" s="1"/>
      <c r="H99" s="6"/>
      <c r="I99" s="6"/>
      <c r="J99" s="6"/>
      <c r="K99" s="6"/>
      <c r="L99" s="6"/>
    </row>
    <row r="100" spans="7:12" x14ac:dyDescent="0.3">
      <c r="G100" s="1"/>
      <c r="H100" s="6"/>
      <c r="I100" s="6"/>
      <c r="J100" s="6"/>
      <c r="K100" s="6"/>
      <c r="L100" s="6"/>
    </row>
    <row r="101" spans="7:12" x14ac:dyDescent="0.3">
      <c r="G101" s="1"/>
      <c r="H101" s="6"/>
      <c r="I101" s="6"/>
      <c r="J101" s="6"/>
      <c r="K101" s="6"/>
      <c r="L101" s="6"/>
    </row>
    <row r="102" spans="7:12" x14ac:dyDescent="0.3">
      <c r="G102" s="1"/>
      <c r="H102" s="6"/>
      <c r="I102" s="6"/>
      <c r="J102" s="6"/>
      <c r="K102" s="6"/>
      <c r="L102" s="6"/>
    </row>
    <row r="103" spans="7:12" x14ac:dyDescent="0.3">
      <c r="G103" s="1"/>
      <c r="H103" s="6"/>
      <c r="I103" s="6"/>
      <c r="J103" s="6"/>
      <c r="K103" s="6"/>
      <c r="L103" s="6"/>
    </row>
    <row r="104" spans="7:12" x14ac:dyDescent="0.3">
      <c r="G104" s="1"/>
      <c r="H104" s="6"/>
      <c r="I104" s="6"/>
      <c r="J104" s="6"/>
      <c r="K104" s="6"/>
      <c r="L104" s="6"/>
    </row>
    <row r="105" spans="7:12" x14ac:dyDescent="0.3">
      <c r="G105" s="1"/>
      <c r="H105" s="6"/>
      <c r="I105" s="6"/>
      <c r="J105" s="6"/>
      <c r="K105" s="6"/>
      <c r="L105" s="6"/>
    </row>
    <row r="106" spans="7:12" x14ac:dyDescent="0.3">
      <c r="G106" s="1"/>
      <c r="H106" s="6"/>
      <c r="I106" s="6"/>
      <c r="J106" s="6"/>
      <c r="K106" s="6"/>
      <c r="L106" s="6"/>
    </row>
    <row r="107" spans="7:12" x14ac:dyDescent="0.3">
      <c r="G107" s="1"/>
      <c r="H107" s="6"/>
      <c r="I107" s="6"/>
      <c r="J107" s="6"/>
      <c r="K107" s="6"/>
      <c r="L107" s="6"/>
    </row>
    <row r="108" spans="7:12" x14ac:dyDescent="0.3">
      <c r="G108" s="1"/>
      <c r="H108" s="6"/>
      <c r="I108" s="6"/>
      <c r="J108" s="6"/>
      <c r="K108" s="6"/>
      <c r="L108" s="6"/>
    </row>
    <row r="109" spans="7:12" x14ac:dyDescent="0.3">
      <c r="G109" s="1"/>
      <c r="H109" s="6"/>
      <c r="I109" s="6"/>
      <c r="J109" s="6"/>
      <c r="K109" s="6"/>
      <c r="L109" s="6"/>
    </row>
    <row r="110" spans="7:12" x14ac:dyDescent="0.3">
      <c r="G110" s="1"/>
      <c r="H110" s="6"/>
      <c r="I110" s="6"/>
      <c r="J110" s="6"/>
      <c r="K110" s="6"/>
      <c r="L110" s="6"/>
    </row>
    <row r="111" spans="7:12" x14ac:dyDescent="0.3">
      <c r="G111" s="1"/>
      <c r="H111" s="6"/>
      <c r="I111" s="6"/>
      <c r="J111" s="6"/>
      <c r="K111" s="6"/>
      <c r="L111" s="6"/>
    </row>
    <row r="112" spans="7:12" x14ac:dyDescent="0.3">
      <c r="G112" s="1"/>
      <c r="H112" s="6"/>
      <c r="I112" s="6"/>
      <c r="J112" s="6"/>
      <c r="K112" s="6"/>
      <c r="L112" s="6"/>
    </row>
    <row r="113" spans="7:12" x14ac:dyDescent="0.3">
      <c r="G113" s="1"/>
      <c r="H113" s="6"/>
      <c r="I113" s="6"/>
      <c r="J113" s="6"/>
      <c r="K113" s="6"/>
      <c r="L113" s="6"/>
    </row>
    <row r="114" spans="7:12" x14ac:dyDescent="0.3">
      <c r="G114" s="1"/>
      <c r="H114" s="6"/>
      <c r="I114" s="6"/>
      <c r="J114" s="6"/>
      <c r="K114" s="6"/>
      <c r="L114" s="6"/>
    </row>
    <row r="115" spans="7:12" x14ac:dyDescent="0.3">
      <c r="G115" s="1"/>
      <c r="H115" s="6"/>
      <c r="I115" s="6"/>
      <c r="J115" s="6"/>
      <c r="K115" s="6"/>
      <c r="L115" s="6"/>
    </row>
    <row r="116" spans="7:12" x14ac:dyDescent="0.3">
      <c r="G116" s="1"/>
      <c r="H116" s="6"/>
      <c r="I116" s="6"/>
      <c r="J116" s="6"/>
      <c r="K116" s="6"/>
      <c r="L116" s="6"/>
    </row>
    <row r="117" spans="7:12" x14ac:dyDescent="0.3">
      <c r="G117" s="1"/>
      <c r="H117" s="6"/>
      <c r="I117" s="6"/>
      <c r="J117" s="6"/>
      <c r="K117" s="6"/>
      <c r="L117" s="6"/>
    </row>
    <row r="118" spans="7:12" x14ac:dyDescent="0.3">
      <c r="G118" s="1"/>
      <c r="H118" s="6"/>
      <c r="I118" s="6"/>
      <c r="J118" s="6"/>
      <c r="K118" s="6"/>
      <c r="L118" s="6"/>
    </row>
    <row r="119" spans="7:12" x14ac:dyDescent="0.3">
      <c r="G119" s="1"/>
      <c r="H119" s="6"/>
      <c r="I119" s="6"/>
      <c r="J119" s="6"/>
      <c r="K119" s="6"/>
      <c r="L119" s="6"/>
    </row>
    <row r="120" spans="7:12" x14ac:dyDescent="0.3">
      <c r="G120" s="1"/>
      <c r="H120" s="6"/>
      <c r="I120" s="6"/>
      <c r="J120" s="6"/>
      <c r="K120" s="6"/>
      <c r="L120" s="6"/>
    </row>
    <row r="121" spans="7:12" x14ac:dyDescent="0.3">
      <c r="G121" s="1"/>
      <c r="H121" s="6"/>
      <c r="I121" s="6"/>
      <c r="J121" s="6"/>
      <c r="K121" s="6"/>
      <c r="L121" s="6"/>
    </row>
    <row r="122" spans="7:12" x14ac:dyDescent="0.3">
      <c r="G122" s="1"/>
      <c r="H122" s="6"/>
      <c r="I122" s="6"/>
      <c r="J122" s="6"/>
      <c r="K122" s="6"/>
      <c r="L122" s="6"/>
    </row>
    <row r="123" spans="7:12" x14ac:dyDescent="0.3">
      <c r="G123" s="1"/>
      <c r="H123" s="6"/>
      <c r="I123" s="6"/>
      <c r="J123" s="6"/>
      <c r="K123" s="6"/>
      <c r="L123" s="6"/>
    </row>
    <row r="124" spans="7:12" x14ac:dyDescent="0.3">
      <c r="G124" s="1"/>
      <c r="H124" s="6"/>
      <c r="I124" s="6"/>
      <c r="J124" s="6"/>
      <c r="K124" s="6"/>
      <c r="L124" s="6"/>
    </row>
    <row r="125" spans="7:12" x14ac:dyDescent="0.3">
      <c r="G125" s="1"/>
      <c r="H125" s="6"/>
      <c r="I125" s="6"/>
      <c r="J125" s="6"/>
      <c r="K125" s="6"/>
      <c r="L125" s="6"/>
    </row>
    <row r="126" spans="7:12" x14ac:dyDescent="0.3">
      <c r="G126" s="1"/>
      <c r="H126" s="6"/>
      <c r="I126" s="6"/>
      <c r="J126" s="6"/>
      <c r="K126" s="6"/>
      <c r="L126" s="6"/>
    </row>
    <row r="127" spans="7:12" x14ac:dyDescent="0.3">
      <c r="G127" s="1"/>
      <c r="H127" s="6"/>
      <c r="I127" s="6"/>
      <c r="J127" s="6"/>
      <c r="K127" s="6"/>
      <c r="L127" s="6"/>
    </row>
    <row r="128" spans="7:12" x14ac:dyDescent="0.3">
      <c r="G128" s="1"/>
      <c r="H128" s="6"/>
      <c r="I128" s="6"/>
      <c r="J128" s="6"/>
      <c r="K128" s="6"/>
      <c r="L128" s="6"/>
    </row>
    <row r="129" spans="7:12" x14ac:dyDescent="0.3">
      <c r="G129" s="1"/>
      <c r="H129" s="6"/>
      <c r="I129" s="6"/>
      <c r="J129" s="6"/>
      <c r="K129" s="6"/>
      <c r="L129" s="6"/>
    </row>
    <row r="130" spans="7:12" x14ac:dyDescent="0.3">
      <c r="G130" s="1"/>
      <c r="H130" s="6"/>
      <c r="I130" s="6"/>
      <c r="J130" s="6"/>
      <c r="K130" s="6"/>
      <c r="L130" s="6"/>
    </row>
    <row r="131" spans="7:12" x14ac:dyDescent="0.3">
      <c r="G131" s="1"/>
      <c r="H131" s="6"/>
      <c r="I131" s="6"/>
      <c r="J131" s="6"/>
      <c r="K131" s="6"/>
      <c r="L131" s="6"/>
    </row>
    <row r="132" spans="7:12" x14ac:dyDescent="0.3">
      <c r="G132" s="1"/>
      <c r="H132" s="6"/>
      <c r="I132" s="6"/>
      <c r="J132" s="6"/>
      <c r="K132" s="6"/>
      <c r="L132" s="6"/>
    </row>
    <row r="133" spans="7:12" x14ac:dyDescent="0.3">
      <c r="G133" s="1"/>
      <c r="H133" s="6"/>
      <c r="I133" s="6"/>
      <c r="J133" s="6"/>
      <c r="K133" s="6"/>
      <c r="L133" s="6"/>
    </row>
    <row r="134" spans="7:12" x14ac:dyDescent="0.3">
      <c r="G134" s="1"/>
      <c r="H134" s="6"/>
      <c r="I134" s="6"/>
      <c r="J134" s="6"/>
      <c r="K134" s="6"/>
      <c r="L134" s="6"/>
    </row>
    <row r="135" spans="7:12" x14ac:dyDescent="0.3">
      <c r="G135" s="1"/>
      <c r="H135" s="6"/>
      <c r="I135" s="6"/>
      <c r="J135" s="6"/>
      <c r="K135" s="6"/>
      <c r="L135" s="6"/>
    </row>
    <row r="136" spans="7:12" x14ac:dyDescent="0.3">
      <c r="G136" s="1"/>
      <c r="H136" s="6"/>
      <c r="I136" s="6"/>
      <c r="J136" s="6"/>
      <c r="K136" s="6"/>
      <c r="L136" s="6"/>
    </row>
    <row r="137" spans="7:12" x14ac:dyDescent="0.3">
      <c r="G137" s="1"/>
      <c r="H137" s="6"/>
      <c r="I137" s="6"/>
      <c r="J137" s="6"/>
      <c r="K137" s="6"/>
      <c r="L137" s="6"/>
    </row>
    <row r="138" spans="7:12" x14ac:dyDescent="0.3">
      <c r="G138" s="1"/>
      <c r="H138" s="6"/>
      <c r="I138" s="6"/>
      <c r="J138" s="6"/>
      <c r="K138" s="6"/>
      <c r="L138" s="6"/>
    </row>
    <row r="139" spans="7:12" x14ac:dyDescent="0.3">
      <c r="G139" s="1"/>
      <c r="H139" s="6"/>
      <c r="I139" s="6"/>
      <c r="J139" s="6"/>
      <c r="K139" s="6"/>
      <c r="L139" s="6"/>
    </row>
    <row r="140" spans="7:12" x14ac:dyDescent="0.3">
      <c r="G140" s="1"/>
      <c r="H140" s="6"/>
      <c r="I140" s="6"/>
      <c r="J140" s="6"/>
      <c r="K140" s="6"/>
      <c r="L140" s="6"/>
    </row>
    <row r="141" spans="7:12" x14ac:dyDescent="0.3">
      <c r="G141" s="1"/>
      <c r="H141" s="6"/>
      <c r="I141" s="6"/>
      <c r="J141" s="6"/>
      <c r="K141" s="6"/>
      <c r="L141" s="6"/>
    </row>
    <row r="142" spans="7:12" x14ac:dyDescent="0.3">
      <c r="G142" s="1"/>
      <c r="H142" s="6"/>
      <c r="I142" s="6"/>
      <c r="J142" s="6"/>
      <c r="K142" s="6"/>
      <c r="L142" s="6"/>
    </row>
    <row r="143" spans="7:12" x14ac:dyDescent="0.3">
      <c r="G143" s="1"/>
      <c r="H143" s="6"/>
      <c r="I143" s="6"/>
      <c r="J143" s="6"/>
      <c r="K143" s="6"/>
      <c r="L143" s="6"/>
    </row>
    <row r="144" spans="7:12" x14ac:dyDescent="0.3">
      <c r="G144" s="1"/>
      <c r="H144" s="6"/>
      <c r="I144" s="6"/>
      <c r="J144" s="6"/>
      <c r="K144" s="6"/>
      <c r="L144" s="6"/>
    </row>
    <row r="145" spans="7:12" x14ac:dyDescent="0.3">
      <c r="G145" s="1"/>
      <c r="H145" s="6"/>
      <c r="I145" s="6"/>
      <c r="J145" s="6"/>
      <c r="K145" s="6"/>
      <c r="L145" s="6"/>
    </row>
    <row r="146" spans="7:12" x14ac:dyDescent="0.3">
      <c r="G146" s="1"/>
      <c r="H146" s="6"/>
      <c r="I146" s="6"/>
      <c r="J146" s="6"/>
      <c r="K146" s="6"/>
      <c r="L146" s="6"/>
    </row>
    <row r="147" spans="7:12" x14ac:dyDescent="0.3">
      <c r="G147" s="1"/>
      <c r="H147" s="6"/>
      <c r="I147" s="6"/>
      <c r="J147" s="6"/>
      <c r="K147" s="6"/>
      <c r="L147" s="6"/>
    </row>
    <row r="148" spans="7:12" x14ac:dyDescent="0.3">
      <c r="G148" s="1"/>
      <c r="H148" s="6"/>
      <c r="I148" s="6"/>
      <c r="J148" s="6"/>
      <c r="K148" s="6"/>
      <c r="L148" s="6"/>
    </row>
    <row r="149" spans="7:12" x14ac:dyDescent="0.3">
      <c r="G149" s="1"/>
      <c r="H149" s="6"/>
      <c r="I149" s="6"/>
      <c r="J149" s="6"/>
      <c r="K149" s="6"/>
      <c r="L149" s="6"/>
    </row>
    <row r="150" spans="7:12" x14ac:dyDescent="0.3">
      <c r="G150" s="1"/>
      <c r="H150" s="6"/>
      <c r="I150" s="6"/>
      <c r="J150" s="6"/>
      <c r="K150" s="6"/>
      <c r="L150" s="6"/>
    </row>
    <row r="151" spans="7:12" x14ac:dyDescent="0.3">
      <c r="G151" s="1"/>
      <c r="H151" s="6"/>
      <c r="I151" s="6"/>
      <c r="J151" s="6"/>
      <c r="K151" s="6"/>
      <c r="L151" s="6"/>
    </row>
    <row r="152" spans="7:12" x14ac:dyDescent="0.3">
      <c r="G152" s="1"/>
      <c r="H152" s="6"/>
      <c r="I152" s="6"/>
      <c r="J152" s="6"/>
      <c r="K152" s="6"/>
      <c r="L152" s="6"/>
    </row>
    <row r="153" spans="7:12" x14ac:dyDescent="0.3">
      <c r="G153" s="1"/>
      <c r="H153" s="6"/>
      <c r="I153" s="6"/>
      <c r="J153" s="6"/>
      <c r="K153" s="6"/>
      <c r="L153" s="6"/>
    </row>
    <row r="154" spans="7:12" x14ac:dyDescent="0.3">
      <c r="G154" s="1"/>
      <c r="H154" s="6"/>
      <c r="I154" s="6"/>
      <c r="J154" s="6"/>
      <c r="K154" s="6"/>
      <c r="L154" s="6"/>
    </row>
    <row r="155" spans="7:12" x14ac:dyDescent="0.3">
      <c r="G155" s="1"/>
      <c r="H155" s="6"/>
      <c r="I155" s="6"/>
      <c r="J155" s="6"/>
      <c r="K155" s="6"/>
      <c r="L155" s="6"/>
    </row>
    <row r="156" spans="7:12" x14ac:dyDescent="0.3">
      <c r="G156" s="1"/>
      <c r="H156" s="6"/>
      <c r="I156" s="6"/>
      <c r="J156" s="6"/>
      <c r="K156" s="6"/>
      <c r="L156" s="6"/>
    </row>
    <row r="157" spans="7:12" x14ac:dyDescent="0.3">
      <c r="G157" s="1"/>
      <c r="H157" s="6"/>
      <c r="I157" s="6"/>
      <c r="J157" s="6"/>
      <c r="K157" s="6"/>
      <c r="L157" s="6"/>
    </row>
    <row r="158" spans="7:12" x14ac:dyDescent="0.3">
      <c r="G158" s="1"/>
      <c r="H158" s="6"/>
      <c r="I158" s="6"/>
      <c r="J158" s="6"/>
      <c r="K158" s="6"/>
      <c r="L158" s="6"/>
    </row>
    <row r="159" spans="7:12" x14ac:dyDescent="0.3">
      <c r="G159" s="1"/>
      <c r="H159" s="6"/>
      <c r="I159" s="6"/>
      <c r="J159" s="6"/>
      <c r="K159" s="6"/>
      <c r="L159" s="6"/>
    </row>
    <row r="160" spans="7:12" x14ac:dyDescent="0.3">
      <c r="G160" s="1"/>
      <c r="H160" s="6"/>
      <c r="I160" s="6"/>
      <c r="J160" s="6"/>
      <c r="K160" s="6"/>
      <c r="L160" s="6"/>
    </row>
    <row r="161" spans="7:12" x14ac:dyDescent="0.3">
      <c r="G161" s="1"/>
      <c r="H161" s="6"/>
      <c r="I161" s="6"/>
      <c r="J161" s="6"/>
      <c r="K161" s="6"/>
      <c r="L161" s="6"/>
    </row>
    <row r="162" spans="7:12" x14ac:dyDescent="0.3">
      <c r="G162" s="1"/>
      <c r="H162" s="6"/>
      <c r="I162" s="6"/>
      <c r="J162" s="6"/>
      <c r="K162" s="6"/>
      <c r="L162" s="6"/>
    </row>
    <row r="163" spans="7:12" x14ac:dyDescent="0.3">
      <c r="G163" s="1"/>
      <c r="H163" s="6"/>
      <c r="I163" s="6"/>
      <c r="J163" s="6"/>
      <c r="K163" s="6"/>
      <c r="L163" s="6"/>
    </row>
    <row r="164" spans="7:12" x14ac:dyDescent="0.3">
      <c r="G164" s="1"/>
      <c r="H164" s="6"/>
      <c r="I164" s="6"/>
      <c r="J164" s="6"/>
      <c r="K164" s="6"/>
      <c r="L164" s="6"/>
    </row>
    <row r="165" spans="7:12" x14ac:dyDescent="0.3">
      <c r="G165" s="1"/>
      <c r="H165" s="6"/>
      <c r="I165" s="6"/>
      <c r="J165" s="6"/>
      <c r="K165" s="6"/>
      <c r="L165" s="6"/>
    </row>
    <row r="166" spans="7:12" x14ac:dyDescent="0.3">
      <c r="G166" s="1"/>
      <c r="H166" s="6"/>
      <c r="I166" s="6"/>
      <c r="J166" s="6"/>
      <c r="K166" s="6"/>
      <c r="L166" s="6"/>
    </row>
    <row r="167" spans="7:12" x14ac:dyDescent="0.3">
      <c r="G167" s="1"/>
      <c r="H167" s="6"/>
      <c r="I167" s="6"/>
      <c r="J167" s="6"/>
      <c r="K167" s="6"/>
      <c r="L167" s="6"/>
    </row>
    <row r="168" spans="7:12" x14ac:dyDescent="0.3">
      <c r="G168" s="1"/>
      <c r="H168" s="6"/>
      <c r="I168" s="6"/>
      <c r="J168" s="6"/>
      <c r="K168" s="6"/>
      <c r="L168" s="6"/>
    </row>
    <row r="169" spans="7:12" x14ac:dyDescent="0.3">
      <c r="G169" s="1"/>
      <c r="H169" s="6"/>
      <c r="I169" s="6"/>
      <c r="J169" s="6"/>
      <c r="K169" s="6"/>
      <c r="L169" s="6"/>
    </row>
    <row r="170" spans="7:12" x14ac:dyDescent="0.3">
      <c r="G170" s="1"/>
      <c r="H170" s="6"/>
      <c r="I170" s="6"/>
      <c r="J170" s="6"/>
      <c r="K170" s="6"/>
      <c r="L170" s="6"/>
    </row>
    <row r="171" spans="7:12" x14ac:dyDescent="0.3">
      <c r="G171" s="1"/>
      <c r="H171" s="6"/>
      <c r="I171" s="6"/>
      <c r="J171" s="6"/>
      <c r="K171" s="6"/>
      <c r="L171" s="6"/>
    </row>
    <row r="172" spans="7:12" x14ac:dyDescent="0.3">
      <c r="G172" s="1"/>
      <c r="H172" s="6"/>
      <c r="I172" s="6"/>
      <c r="J172" s="6"/>
      <c r="K172" s="6"/>
      <c r="L172" s="6"/>
    </row>
    <row r="173" spans="7:12" x14ac:dyDescent="0.3">
      <c r="G173" s="1"/>
      <c r="H173" s="6"/>
      <c r="I173" s="6"/>
      <c r="J173" s="6"/>
      <c r="K173" s="6"/>
      <c r="L173" s="6"/>
    </row>
    <row r="174" spans="7:12" x14ac:dyDescent="0.3">
      <c r="G174" s="1"/>
      <c r="H174" s="6"/>
      <c r="I174" s="6"/>
      <c r="J174" s="6"/>
      <c r="K174" s="6"/>
      <c r="L174" s="6"/>
    </row>
    <row r="175" spans="7:12" x14ac:dyDescent="0.3">
      <c r="G175" s="1"/>
      <c r="H175" s="6"/>
      <c r="I175" s="6"/>
      <c r="J175" s="6"/>
      <c r="K175" s="6"/>
      <c r="L175" s="6"/>
    </row>
    <row r="176" spans="7:12" x14ac:dyDescent="0.3">
      <c r="G176" s="1"/>
      <c r="H176" s="6"/>
      <c r="I176" s="6"/>
      <c r="J176" s="6"/>
      <c r="K176" s="6"/>
      <c r="L176" s="6"/>
    </row>
    <row r="177" spans="7:12" x14ac:dyDescent="0.3">
      <c r="G177" s="1"/>
      <c r="H177" s="6"/>
      <c r="I177" s="6"/>
      <c r="J177" s="6"/>
      <c r="K177" s="6"/>
      <c r="L177" s="6"/>
    </row>
    <row r="178" spans="7:12" x14ac:dyDescent="0.3">
      <c r="G178" s="1"/>
      <c r="H178" s="6"/>
      <c r="I178" s="6"/>
      <c r="J178" s="6"/>
      <c r="K178" s="6"/>
      <c r="L178" s="6"/>
    </row>
    <row r="179" spans="7:12" x14ac:dyDescent="0.3">
      <c r="G179" s="1"/>
      <c r="H179" s="6"/>
      <c r="I179" s="6"/>
      <c r="J179" s="6"/>
      <c r="K179" s="6"/>
      <c r="L179" s="6"/>
    </row>
    <row r="180" spans="7:12" x14ac:dyDescent="0.3">
      <c r="G180" s="1"/>
      <c r="H180" s="6"/>
      <c r="I180" s="6"/>
      <c r="J180" s="6"/>
      <c r="K180" s="6"/>
      <c r="L180" s="6"/>
    </row>
    <row r="181" spans="7:12" x14ac:dyDescent="0.3">
      <c r="G181" s="1"/>
      <c r="H181" s="6"/>
      <c r="I181" s="6"/>
      <c r="J181" s="6"/>
      <c r="K181" s="6"/>
      <c r="L181" s="6"/>
    </row>
    <row r="182" spans="7:12" x14ac:dyDescent="0.3">
      <c r="G182" s="1"/>
      <c r="H182" s="6"/>
      <c r="I182" s="6"/>
      <c r="J182" s="6"/>
      <c r="K182" s="6"/>
      <c r="L182" s="6"/>
    </row>
    <row r="183" spans="7:12" x14ac:dyDescent="0.3">
      <c r="G183" s="1"/>
      <c r="H183" s="6"/>
      <c r="I183" s="6"/>
      <c r="J183" s="6"/>
      <c r="K183" s="6"/>
      <c r="L183" s="6"/>
    </row>
    <row r="184" spans="7:12" x14ac:dyDescent="0.3">
      <c r="G184" s="1"/>
      <c r="H184" s="6"/>
      <c r="I184" s="6"/>
      <c r="J184" s="6"/>
      <c r="K184" s="6"/>
      <c r="L184" s="6"/>
    </row>
    <row r="185" spans="7:12" x14ac:dyDescent="0.3">
      <c r="G185" s="1"/>
      <c r="H185" s="6"/>
      <c r="I185" s="6"/>
      <c r="J185" s="6"/>
      <c r="K185" s="6"/>
      <c r="L185" s="6"/>
    </row>
    <row r="186" spans="7:12" x14ac:dyDescent="0.3">
      <c r="G186" s="1"/>
      <c r="H186" s="6"/>
      <c r="I186" s="6"/>
      <c r="J186" s="6"/>
      <c r="K186" s="6"/>
      <c r="L186" s="6"/>
    </row>
    <row r="187" spans="7:12" x14ac:dyDescent="0.3">
      <c r="G187" s="1"/>
      <c r="H187" s="6"/>
      <c r="I187" s="6"/>
      <c r="J187" s="6"/>
      <c r="K187" s="6"/>
      <c r="L187" s="6"/>
    </row>
    <row r="188" spans="7:12" x14ac:dyDescent="0.3">
      <c r="G188" s="1"/>
      <c r="H188" s="6"/>
      <c r="I188" s="6"/>
      <c r="J188" s="6"/>
      <c r="K188" s="6"/>
      <c r="L188" s="6"/>
    </row>
    <row r="189" spans="7:12" x14ac:dyDescent="0.3">
      <c r="G189" s="1"/>
      <c r="H189" s="6"/>
      <c r="I189" s="6"/>
      <c r="J189" s="6"/>
      <c r="K189" s="6"/>
      <c r="L189" s="6"/>
    </row>
    <row r="190" spans="7:12" x14ac:dyDescent="0.3">
      <c r="G190" s="1"/>
      <c r="H190" s="6"/>
      <c r="I190" s="6"/>
      <c r="J190" s="6"/>
      <c r="K190" s="6"/>
      <c r="L190" s="6"/>
    </row>
    <row r="191" spans="7:12" x14ac:dyDescent="0.3">
      <c r="G191" s="1"/>
      <c r="H191" s="6"/>
      <c r="I191" s="6"/>
      <c r="J191" s="6"/>
      <c r="K191" s="6"/>
      <c r="L191" s="6"/>
    </row>
    <row r="192" spans="7:12" x14ac:dyDescent="0.3">
      <c r="G192" s="1"/>
      <c r="H192" s="6"/>
      <c r="I192" s="6"/>
      <c r="J192" s="6"/>
      <c r="K192" s="6"/>
      <c r="L192" s="6"/>
    </row>
    <row r="193" spans="7:12" x14ac:dyDescent="0.3">
      <c r="G193" s="1"/>
      <c r="H193" s="6"/>
      <c r="I193" s="6"/>
      <c r="J193" s="6"/>
      <c r="K193" s="6"/>
      <c r="L193" s="6"/>
    </row>
    <row r="194" spans="7:12" x14ac:dyDescent="0.3">
      <c r="G194" s="1"/>
      <c r="H194" s="6"/>
      <c r="I194" s="6"/>
      <c r="J194" s="6"/>
      <c r="K194" s="6"/>
      <c r="L194" s="6"/>
    </row>
    <row r="195" spans="7:12" x14ac:dyDescent="0.3">
      <c r="G195" s="1"/>
      <c r="H195" s="6"/>
      <c r="I195" s="6"/>
      <c r="J195" s="6"/>
      <c r="K195" s="6"/>
      <c r="L195" s="6"/>
    </row>
    <row r="196" spans="7:12" x14ac:dyDescent="0.3">
      <c r="G196" s="1"/>
      <c r="H196" s="6"/>
      <c r="I196" s="6"/>
      <c r="J196" s="6"/>
      <c r="K196" s="6"/>
      <c r="L196" s="6"/>
    </row>
    <row r="197" spans="7:12" x14ac:dyDescent="0.3">
      <c r="G197" s="1"/>
      <c r="H197" s="6"/>
      <c r="I197" s="6"/>
      <c r="J197" s="6"/>
      <c r="K197" s="6"/>
      <c r="L197" s="6"/>
    </row>
    <row r="198" spans="7:12" x14ac:dyDescent="0.3">
      <c r="G198" s="1"/>
      <c r="H198" s="6"/>
      <c r="I198" s="6"/>
      <c r="J198" s="6"/>
      <c r="K198" s="6"/>
      <c r="L198" s="6"/>
    </row>
    <row r="199" spans="7:12" x14ac:dyDescent="0.3">
      <c r="G199" s="1"/>
      <c r="H199" s="6"/>
      <c r="I199" s="6"/>
      <c r="J199" s="6"/>
      <c r="K199" s="6"/>
      <c r="L199" s="6"/>
    </row>
    <row r="200" spans="7:12" x14ac:dyDescent="0.3">
      <c r="G200" s="1"/>
      <c r="H200" s="6"/>
      <c r="I200" s="6"/>
      <c r="J200" s="6"/>
      <c r="K200" s="6"/>
      <c r="L200" s="6"/>
    </row>
    <row r="201" spans="7:12" x14ac:dyDescent="0.3">
      <c r="G201" s="1"/>
      <c r="H201" s="6"/>
      <c r="I201" s="6"/>
      <c r="J201" s="6"/>
      <c r="K201" s="6"/>
      <c r="L201" s="6"/>
    </row>
    <row r="202" spans="7:12" x14ac:dyDescent="0.3">
      <c r="G202" s="1"/>
      <c r="H202" s="6"/>
      <c r="I202" s="6"/>
      <c r="J202" s="6"/>
      <c r="K202" s="6"/>
      <c r="L202" s="6"/>
    </row>
    <row r="203" spans="7:12" x14ac:dyDescent="0.3">
      <c r="G203" s="1"/>
      <c r="H203" s="6"/>
      <c r="I203" s="6"/>
      <c r="J203" s="6"/>
      <c r="K203" s="6"/>
      <c r="L203" s="6"/>
    </row>
    <row r="204" spans="7:12" x14ac:dyDescent="0.3">
      <c r="G204" s="1"/>
      <c r="H204" s="6"/>
      <c r="I204" s="6"/>
      <c r="J204" s="6"/>
      <c r="K204" s="6"/>
      <c r="L204" s="6"/>
    </row>
    <row r="205" spans="7:12" x14ac:dyDescent="0.3">
      <c r="G205" s="1"/>
      <c r="H205" s="6"/>
      <c r="I205" s="6"/>
      <c r="J205" s="6"/>
      <c r="K205" s="6"/>
      <c r="L205" s="6"/>
    </row>
    <row r="206" spans="7:12" x14ac:dyDescent="0.3">
      <c r="G206" s="1"/>
      <c r="H206" s="6"/>
      <c r="I206" s="6"/>
      <c r="J206" s="6"/>
      <c r="K206" s="6"/>
      <c r="L206" s="6"/>
    </row>
    <row r="207" spans="7:12" x14ac:dyDescent="0.3">
      <c r="G207" s="1"/>
      <c r="H207" s="6"/>
      <c r="I207" s="6"/>
      <c r="J207" s="6"/>
      <c r="K207" s="6"/>
      <c r="L207" s="6"/>
    </row>
    <row r="208" spans="7:12" x14ac:dyDescent="0.3">
      <c r="G208" s="1"/>
      <c r="H208" s="6"/>
      <c r="I208" s="6"/>
      <c r="J208" s="6"/>
      <c r="K208" s="6"/>
      <c r="L208" s="6"/>
    </row>
    <row r="209" spans="7:12" x14ac:dyDescent="0.3">
      <c r="G209" s="1"/>
      <c r="H209" s="6"/>
      <c r="I209" s="6"/>
      <c r="J209" s="6"/>
      <c r="K209" s="6"/>
      <c r="L209" s="6"/>
    </row>
    <row r="210" spans="7:12" x14ac:dyDescent="0.3">
      <c r="G210" s="1"/>
      <c r="H210" s="6"/>
      <c r="I210" s="6"/>
      <c r="J210" s="6"/>
      <c r="K210" s="6"/>
      <c r="L210" s="6"/>
    </row>
    <row r="211" spans="7:12" x14ac:dyDescent="0.3">
      <c r="G211" s="1"/>
      <c r="H211" s="6"/>
      <c r="I211" s="6"/>
      <c r="J211" s="6"/>
      <c r="K211" s="6"/>
      <c r="L211" s="6"/>
    </row>
    <row r="212" spans="7:12" x14ac:dyDescent="0.3">
      <c r="G212" s="1"/>
      <c r="H212" s="6"/>
      <c r="I212" s="6"/>
      <c r="J212" s="6"/>
      <c r="K212" s="6"/>
      <c r="L212" s="6"/>
    </row>
    <row r="213" spans="7:12" x14ac:dyDescent="0.3">
      <c r="G213" s="1"/>
      <c r="H213" s="6"/>
      <c r="I213" s="6"/>
      <c r="J213" s="6"/>
      <c r="K213" s="6"/>
      <c r="L213" s="6"/>
    </row>
    <row r="214" spans="7:12" x14ac:dyDescent="0.3">
      <c r="G214" s="1"/>
      <c r="H214" s="6"/>
      <c r="I214" s="6"/>
      <c r="J214" s="6"/>
      <c r="K214" s="6"/>
      <c r="L214" s="6"/>
    </row>
    <row r="215" spans="7:12" x14ac:dyDescent="0.3">
      <c r="G215" s="1"/>
      <c r="H215" s="6"/>
      <c r="I215" s="6"/>
      <c r="J215" s="6"/>
      <c r="K215" s="6"/>
      <c r="L215" s="6"/>
    </row>
    <row r="216" spans="7:12" x14ac:dyDescent="0.3">
      <c r="G216" s="1"/>
      <c r="H216" s="6"/>
      <c r="I216" s="6"/>
      <c r="J216" s="6"/>
      <c r="K216" s="6"/>
      <c r="L216" s="6"/>
    </row>
    <row r="217" spans="7:12" x14ac:dyDescent="0.3">
      <c r="G217" s="1"/>
      <c r="H217" s="6"/>
      <c r="I217" s="6"/>
      <c r="J217" s="6"/>
      <c r="K217" s="6"/>
      <c r="L217" s="6"/>
    </row>
    <row r="218" spans="7:12" x14ac:dyDescent="0.3">
      <c r="G218" s="1"/>
      <c r="H218" s="6"/>
      <c r="I218" s="6"/>
      <c r="J218" s="6"/>
      <c r="K218" s="6"/>
      <c r="L218" s="6"/>
    </row>
    <row r="219" spans="7:12" x14ac:dyDescent="0.3">
      <c r="G219" s="1"/>
      <c r="H219" s="6"/>
      <c r="I219" s="6"/>
      <c r="J219" s="6"/>
      <c r="K219" s="6"/>
      <c r="L219" s="6"/>
    </row>
    <row r="220" spans="7:12" x14ac:dyDescent="0.3">
      <c r="G220" s="1"/>
      <c r="H220" s="6"/>
      <c r="I220" s="6"/>
      <c r="J220" s="6"/>
      <c r="K220" s="6"/>
      <c r="L220" s="6"/>
    </row>
    <row r="221" spans="7:12" x14ac:dyDescent="0.3">
      <c r="G221" s="1"/>
      <c r="H221" s="6"/>
      <c r="I221" s="6"/>
      <c r="J221" s="6"/>
      <c r="K221" s="6"/>
      <c r="L221" s="6"/>
    </row>
    <row r="222" spans="7:12" x14ac:dyDescent="0.3">
      <c r="G222" s="1"/>
      <c r="H222" s="6"/>
      <c r="I222" s="6"/>
      <c r="J222" s="6"/>
      <c r="K222" s="6"/>
      <c r="L222" s="6"/>
    </row>
    <row r="223" spans="7:12" x14ac:dyDescent="0.3">
      <c r="G223" s="1"/>
      <c r="H223" s="6"/>
      <c r="I223" s="6"/>
      <c r="J223" s="6"/>
      <c r="K223" s="6"/>
      <c r="L223" s="6"/>
    </row>
    <row r="224" spans="7:12" x14ac:dyDescent="0.3">
      <c r="G224" s="1"/>
      <c r="H224" s="6"/>
      <c r="I224" s="6"/>
      <c r="J224" s="6"/>
      <c r="K224" s="6"/>
      <c r="L224" s="6"/>
    </row>
    <row r="225" spans="7:12" x14ac:dyDescent="0.3">
      <c r="G225" s="1"/>
      <c r="H225" s="6"/>
      <c r="I225" s="6"/>
      <c r="J225" s="6"/>
      <c r="K225" s="6"/>
      <c r="L225" s="6"/>
    </row>
    <row r="226" spans="7:12" x14ac:dyDescent="0.3">
      <c r="G226" s="1"/>
      <c r="H226" s="6"/>
      <c r="I226" s="6"/>
      <c r="J226" s="6"/>
      <c r="K226" s="6"/>
      <c r="L226" s="6"/>
    </row>
    <row r="227" spans="7:12" x14ac:dyDescent="0.3">
      <c r="G227" s="1"/>
      <c r="H227" s="6"/>
      <c r="I227" s="6"/>
      <c r="J227" s="6"/>
      <c r="K227" s="6"/>
      <c r="L227" s="6"/>
    </row>
    <row r="228" spans="7:12" x14ac:dyDescent="0.3">
      <c r="G228" s="1"/>
      <c r="H228" s="6"/>
      <c r="I228" s="6"/>
      <c r="J228" s="6"/>
      <c r="K228" s="6"/>
      <c r="L228" s="6"/>
    </row>
    <row r="229" spans="7:12" x14ac:dyDescent="0.3">
      <c r="G229" s="1"/>
      <c r="H229" s="6"/>
      <c r="I229" s="6"/>
      <c r="J229" s="6"/>
      <c r="K229" s="6"/>
      <c r="L229" s="6"/>
    </row>
    <row r="230" spans="7:12" x14ac:dyDescent="0.3">
      <c r="G230" s="1"/>
      <c r="H230" s="6"/>
      <c r="I230" s="6"/>
      <c r="J230" s="6"/>
      <c r="K230" s="6"/>
      <c r="L230" s="6"/>
    </row>
    <row r="231" spans="7:12" x14ac:dyDescent="0.3">
      <c r="G231" s="1"/>
      <c r="H231" s="6"/>
      <c r="I231" s="6"/>
      <c r="J231" s="6"/>
      <c r="K231" s="6"/>
      <c r="L231" s="6"/>
    </row>
    <row r="232" spans="7:12" x14ac:dyDescent="0.3">
      <c r="G232" s="1"/>
      <c r="H232" s="6"/>
      <c r="I232" s="6"/>
      <c r="J232" s="6"/>
      <c r="K232" s="6"/>
      <c r="L232" s="6"/>
    </row>
    <row r="233" spans="7:12" x14ac:dyDescent="0.3">
      <c r="G233" s="1"/>
      <c r="H233" s="6"/>
      <c r="I233" s="6"/>
      <c r="J233" s="6"/>
      <c r="K233" s="6"/>
      <c r="L233" s="6"/>
    </row>
    <row r="234" spans="7:12" x14ac:dyDescent="0.3">
      <c r="G234" s="1"/>
      <c r="H234" s="6"/>
      <c r="I234" s="6"/>
      <c r="J234" s="6"/>
      <c r="K234" s="6"/>
      <c r="L234" s="6"/>
    </row>
    <row r="235" spans="7:12" x14ac:dyDescent="0.3">
      <c r="G235" s="1"/>
      <c r="H235" s="6"/>
      <c r="I235" s="6"/>
      <c r="J235" s="6"/>
      <c r="K235" s="6"/>
      <c r="L235" s="6"/>
    </row>
    <row r="236" spans="7:12" x14ac:dyDescent="0.3">
      <c r="G236" s="1"/>
      <c r="H236" s="6"/>
      <c r="I236" s="6"/>
      <c r="J236" s="6"/>
      <c r="K236" s="6"/>
      <c r="L236" s="6"/>
    </row>
    <row r="237" spans="7:12" x14ac:dyDescent="0.3">
      <c r="G237" s="1"/>
      <c r="H237" s="6"/>
      <c r="I237" s="6"/>
      <c r="J237" s="6"/>
      <c r="K237" s="6"/>
      <c r="L237" s="6"/>
    </row>
    <row r="238" spans="7:12" x14ac:dyDescent="0.3">
      <c r="G238" s="1"/>
      <c r="H238" s="6"/>
      <c r="I238" s="6"/>
      <c r="J238" s="6"/>
      <c r="K238" s="6"/>
      <c r="L238" s="6"/>
    </row>
    <row r="239" spans="7:12" x14ac:dyDescent="0.3">
      <c r="G239" s="1"/>
      <c r="H239" s="6"/>
      <c r="I239" s="6"/>
      <c r="J239" s="6"/>
      <c r="K239" s="6"/>
      <c r="L239" s="6"/>
    </row>
    <row r="240" spans="7:12" x14ac:dyDescent="0.3">
      <c r="G240" s="1"/>
      <c r="H240" s="6"/>
      <c r="I240" s="6"/>
      <c r="J240" s="6"/>
      <c r="K240" s="6"/>
      <c r="L240" s="6"/>
    </row>
    <row r="241" spans="7:12" x14ac:dyDescent="0.3">
      <c r="G241" s="1"/>
      <c r="H241" s="6"/>
      <c r="I241" s="6"/>
      <c r="J241" s="6"/>
      <c r="K241" s="6"/>
      <c r="L241" s="6"/>
    </row>
    <row r="242" spans="7:12" x14ac:dyDescent="0.3">
      <c r="G242" s="1"/>
      <c r="H242" s="6"/>
      <c r="I242" s="6"/>
      <c r="J242" s="6"/>
      <c r="K242" s="6"/>
      <c r="L242" s="6"/>
    </row>
    <row r="243" spans="7:12" x14ac:dyDescent="0.3">
      <c r="G243" s="1"/>
      <c r="H243" s="6"/>
      <c r="I243" s="6"/>
      <c r="J243" s="6"/>
      <c r="K243" s="6"/>
      <c r="L243" s="6"/>
    </row>
    <row r="244" spans="7:12" x14ac:dyDescent="0.3">
      <c r="G244" s="1"/>
      <c r="H244" s="6"/>
      <c r="I244" s="6"/>
      <c r="J244" s="6"/>
      <c r="K244" s="6"/>
      <c r="L244" s="6"/>
    </row>
    <row r="245" spans="7:12" x14ac:dyDescent="0.3">
      <c r="G245" s="1"/>
      <c r="H245" s="6"/>
      <c r="I245" s="6"/>
      <c r="J245" s="6"/>
      <c r="K245" s="6"/>
      <c r="L245" s="6"/>
    </row>
    <row r="246" spans="7:12" x14ac:dyDescent="0.3">
      <c r="G246" s="1"/>
      <c r="H246" s="6"/>
      <c r="I246" s="6"/>
      <c r="J246" s="6"/>
      <c r="K246" s="6"/>
      <c r="L246" s="6"/>
    </row>
    <row r="247" spans="7:12" x14ac:dyDescent="0.3">
      <c r="G247" s="1"/>
      <c r="H247" s="6"/>
      <c r="I247" s="6"/>
      <c r="J247" s="6"/>
      <c r="K247" s="6"/>
      <c r="L247" s="6"/>
    </row>
    <row r="248" spans="7:12" x14ac:dyDescent="0.3">
      <c r="G248" s="1"/>
      <c r="H248" s="6"/>
      <c r="I248" s="6"/>
      <c r="J248" s="6"/>
      <c r="K248" s="6"/>
      <c r="L248" s="6"/>
    </row>
    <row r="249" spans="7:12" x14ac:dyDescent="0.3">
      <c r="G249" s="1"/>
      <c r="H249" s="6"/>
      <c r="I249" s="6"/>
      <c r="J249" s="6"/>
      <c r="K249" s="6"/>
      <c r="L249" s="6"/>
    </row>
    <row r="250" spans="7:12" x14ac:dyDescent="0.3">
      <c r="G250" s="1"/>
      <c r="H250" s="6"/>
      <c r="I250" s="6"/>
      <c r="J250" s="6"/>
      <c r="K250" s="6"/>
      <c r="L250" s="6"/>
    </row>
    <row r="251" spans="7:12" x14ac:dyDescent="0.3">
      <c r="G251" s="1"/>
      <c r="H251" s="6"/>
      <c r="I251" s="6"/>
      <c r="J251" s="6"/>
      <c r="K251" s="6"/>
      <c r="L251" s="6"/>
    </row>
    <row r="252" spans="7:12" x14ac:dyDescent="0.3">
      <c r="G252" s="1"/>
      <c r="H252" s="6"/>
      <c r="I252" s="6"/>
      <c r="J252" s="6"/>
      <c r="K252" s="6"/>
      <c r="L252" s="6"/>
    </row>
    <row r="253" spans="7:12" x14ac:dyDescent="0.3">
      <c r="G253" s="1"/>
      <c r="H253" s="6"/>
      <c r="I253" s="6"/>
      <c r="J253" s="6"/>
      <c r="K253" s="6"/>
      <c r="L253" s="6"/>
    </row>
    <row r="254" spans="7:12" x14ac:dyDescent="0.3">
      <c r="G254" s="1"/>
      <c r="H254" s="6"/>
      <c r="I254" s="6"/>
      <c r="J254" s="6"/>
      <c r="K254" s="6"/>
      <c r="L254" s="6"/>
    </row>
    <row r="255" spans="7:12" x14ac:dyDescent="0.3">
      <c r="G255" s="1"/>
      <c r="H255" s="6"/>
      <c r="I255" s="6"/>
      <c r="J255" s="6"/>
      <c r="K255" s="6"/>
      <c r="L255" s="6"/>
    </row>
    <row r="256" spans="7:12" x14ac:dyDescent="0.3">
      <c r="G256" s="1"/>
      <c r="H256" s="6"/>
      <c r="I256" s="6"/>
      <c r="J256" s="6"/>
      <c r="K256" s="6"/>
      <c r="L256" s="6"/>
    </row>
    <row r="257" spans="7:12" x14ac:dyDescent="0.3">
      <c r="G257" s="1"/>
      <c r="H257" s="6"/>
      <c r="I257" s="6"/>
      <c r="J257" s="6"/>
      <c r="K257" s="6"/>
      <c r="L257" s="6"/>
    </row>
    <row r="258" spans="7:12" x14ac:dyDescent="0.3">
      <c r="G258" s="1"/>
      <c r="H258" s="6"/>
      <c r="I258" s="6"/>
      <c r="J258" s="6"/>
      <c r="K258" s="6"/>
      <c r="L258" s="6"/>
    </row>
    <row r="259" spans="7:12" x14ac:dyDescent="0.3">
      <c r="G259" s="1"/>
      <c r="H259" s="6"/>
      <c r="I259" s="6"/>
      <c r="J259" s="6"/>
      <c r="K259" s="6"/>
      <c r="L259" s="6"/>
    </row>
    <row r="260" spans="7:12" x14ac:dyDescent="0.3">
      <c r="G260" s="1"/>
      <c r="H260" s="6"/>
      <c r="I260" s="6"/>
      <c r="J260" s="6"/>
      <c r="K260" s="6"/>
      <c r="L260" s="6"/>
    </row>
    <row r="261" spans="7:12" x14ac:dyDescent="0.3">
      <c r="G261" s="1"/>
      <c r="H261" s="6"/>
      <c r="I261" s="6"/>
      <c r="J261" s="6"/>
      <c r="K261" s="6"/>
      <c r="L261" s="6"/>
    </row>
    <row r="262" spans="7:12" x14ac:dyDescent="0.3">
      <c r="G262" s="1"/>
      <c r="H262" s="6"/>
      <c r="I262" s="6"/>
      <c r="J262" s="6"/>
      <c r="K262" s="6"/>
      <c r="L262" s="6"/>
    </row>
    <row r="263" spans="7:12" x14ac:dyDescent="0.3">
      <c r="G263" s="1"/>
      <c r="H263" s="6"/>
      <c r="I263" s="6"/>
      <c r="J263" s="6"/>
      <c r="K263" s="6"/>
      <c r="L263" s="6"/>
    </row>
    <row r="264" spans="7:12" x14ac:dyDescent="0.3">
      <c r="G264" s="1"/>
      <c r="H264" s="6"/>
      <c r="I264" s="6"/>
      <c r="J264" s="6"/>
      <c r="K264" s="6"/>
      <c r="L264" s="6"/>
    </row>
    <row r="265" spans="7:12" x14ac:dyDescent="0.3">
      <c r="G265" s="1"/>
      <c r="H265" s="6"/>
      <c r="I265" s="6"/>
      <c r="J265" s="6"/>
      <c r="K265" s="6"/>
      <c r="L265" s="6"/>
    </row>
    <row r="266" spans="7:12" x14ac:dyDescent="0.3">
      <c r="G266" s="1"/>
      <c r="H266" s="6"/>
      <c r="I266" s="6"/>
      <c r="J266" s="6"/>
      <c r="K266" s="6"/>
      <c r="L266" s="6"/>
    </row>
    <row r="267" spans="7:12" x14ac:dyDescent="0.3">
      <c r="G267" s="1"/>
      <c r="H267" s="6"/>
      <c r="I267" s="6"/>
      <c r="J267" s="6"/>
      <c r="K267" s="6"/>
      <c r="L267" s="6"/>
    </row>
    <row r="268" spans="7:12" x14ac:dyDescent="0.3">
      <c r="G268" s="1"/>
      <c r="H268" s="6"/>
      <c r="I268" s="6"/>
      <c r="J268" s="6"/>
      <c r="K268" s="6"/>
      <c r="L268" s="6"/>
    </row>
    <row r="269" spans="7:12" x14ac:dyDescent="0.3">
      <c r="G269" s="1"/>
      <c r="H269" s="6"/>
      <c r="I269" s="6"/>
      <c r="J269" s="6"/>
      <c r="K269" s="6"/>
      <c r="L269" s="6"/>
    </row>
    <row r="270" spans="7:12" x14ac:dyDescent="0.3">
      <c r="G270" s="1"/>
      <c r="H270" s="6"/>
      <c r="I270" s="6"/>
      <c r="J270" s="6"/>
      <c r="K270" s="6"/>
      <c r="L270" s="6"/>
    </row>
    <row r="271" spans="7:12" x14ac:dyDescent="0.3">
      <c r="G271" s="1"/>
      <c r="H271" s="6"/>
      <c r="I271" s="6"/>
      <c r="J271" s="6"/>
      <c r="K271" s="6"/>
      <c r="L271" s="6"/>
    </row>
    <row r="272" spans="7:12" x14ac:dyDescent="0.3">
      <c r="G272" s="1"/>
      <c r="H272" s="6"/>
      <c r="I272" s="6"/>
      <c r="J272" s="6"/>
      <c r="K272" s="6"/>
      <c r="L272" s="6"/>
    </row>
    <row r="273" spans="7:12" x14ac:dyDescent="0.3">
      <c r="G273" s="1"/>
      <c r="H273" s="6"/>
      <c r="I273" s="6"/>
      <c r="J273" s="6"/>
      <c r="K273" s="6"/>
      <c r="L273" s="6"/>
    </row>
    <row r="274" spans="7:12" x14ac:dyDescent="0.3">
      <c r="G274" s="1"/>
      <c r="H274" s="6"/>
      <c r="I274" s="6"/>
      <c r="J274" s="6"/>
      <c r="K274" s="6"/>
      <c r="L274" s="6"/>
    </row>
    <row r="275" spans="7:12" x14ac:dyDescent="0.3">
      <c r="G275" s="1"/>
      <c r="H275" s="6"/>
      <c r="I275" s="6"/>
      <c r="J275" s="6"/>
      <c r="K275" s="6"/>
      <c r="L275" s="6"/>
    </row>
    <row r="276" spans="7:12" x14ac:dyDescent="0.3">
      <c r="G276" s="1"/>
      <c r="H276" s="6"/>
      <c r="I276" s="6"/>
      <c r="J276" s="6"/>
      <c r="K276" s="6"/>
      <c r="L276" s="6"/>
    </row>
    <row r="277" spans="7:12" x14ac:dyDescent="0.3">
      <c r="G277" s="1"/>
      <c r="H277" s="6"/>
      <c r="I277" s="6"/>
      <c r="J277" s="6"/>
      <c r="K277" s="6"/>
      <c r="L277" s="6"/>
    </row>
    <row r="278" spans="7:12" x14ac:dyDescent="0.3">
      <c r="G278" s="1"/>
      <c r="H278" s="6"/>
      <c r="I278" s="6"/>
      <c r="J278" s="6"/>
      <c r="K278" s="6"/>
      <c r="L278" s="6"/>
    </row>
    <row r="279" spans="7:12" x14ac:dyDescent="0.3">
      <c r="G279" s="1"/>
      <c r="H279" s="6"/>
      <c r="I279" s="6"/>
      <c r="J279" s="6"/>
      <c r="K279" s="6"/>
      <c r="L279" s="6"/>
    </row>
    <row r="280" spans="7:12" x14ac:dyDescent="0.3">
      <c r="G280" s="1"/>
      <c r="H280" s="6"/>
      <c r="I280" s="6"/>
      <c r="J280" s="6"/>
      <c r="K280" s="6"/>
      <c r="L280" s="6"/>
    </row>
    <row r="281" spans="7:12" x14ac:dyDescent="0.3">
      <c r="G281" s="1"/>
      <c r="H281" s="6"/>
      <c r="I281" s="6"/>
      <c r="J281" s="6"/>
      <c r="K281" s="6"/>
      <c r="L281" s="6"/>
    </row>
    <row r="282" spans="7:12" x14ac:dyDescent="0.3">
      <c r="G282" s="1"/>
      <c r="H282" s="6"/>
      <c r="I282" s="6"/>
      <c r="J282" s="6"/>
      <c r="K282" s="6"/>
      <c r="L282" s="6"/>
    </row>
    <row r="283" spans="7:12" x14ac:dyDescent="0.3">
      <c r="G283" s="1"/>
      <c r="H283" s="6"/>
      <c r="I283" s="6"/>
      <c r="J283" s="6"/>
      <c r="K283" s="6"/>
      <c r="L283" s="6"/>
    </row>
    <row r="284" spans="7:12" x14ac:dyDescent="0.3">
      <c r="G284" s="1"/>
      <c r="H284" s="6"/>
      <c r="I284" s="6"/>
      <c r="J284" s="6"/>
      <c r="K284" s="6"/>
      <c r="L284" s="6"/>
    </row>
    <row r="285" spans="7:12" x14ac:dyDescent="0.3">
      <c r="G285" s="1"/>
      <c r="H285" s="6"/>
      <c r="I285" s="6"/>
      <c r="J285" s="6"/>
      <c r="K285" s="6"/>
      <c r="L285" s="6"/>
    </row>
    <row r="286" spans="7:12" x14ac:dyDescent="0.3">
      <c r="G286" s="1"/>
      <c r="H286" s="6"/>
      <c r="I286" s="6"/>
      <c r="J286" s="6"/>
      <c r="K286" s="6"/>
      <c r="L286" s="6"/>
    </row>
    <row r="287" spans="7:12" x14ac:dyDescent="0.3">
      <c r="G287" s="1"/>
      <c r="H287" s="6"/>
      <c r="I287" s="6"/>
      <c r="J287" s="6"/>
      <c r="K287" s="6"/>
      <c r="L287" s="6"/>
    </row>
    <row r="288" spans="7:12" x14ac:dyDescent="0.3">
      <c r="H288" s="6"/>
      <c r="I288" s="6"/>
      <c r="J288" s="6"/>
      <c r="K288" s="6"/>
      <c r="L288" s="6"/>
    </row>
    <row r="289" spans="8:12" x14ac:dyDescent="0.3">
      <c r="H289" s="6"/>
      <c r="I289" s="6"/>
      <c r="J289" s="6"/>
      <c r="K289" s="6"/>
      <c r="L289" s="6"/>
    </row>
    <row r="290" spans="8:12" x14ac:dyDescent="0.3">
      <c r="H290" s="6"/>
      <c r="I290" s="6"/>
      <c r="J290" s="6"/>
      <c r="K290" s="6"/>
      <c r="L290" s="6"/>
    </row>
    <row r="291" spans="8:12" x14ac:dyDescent="0.3">
      <c r="H291" s="6"/>
      <c r="I291" s="6"/>
      <c r="J291" s="6"/>
      <c r="K291" s="6"/>
      <c r="L291" s="6"/>
    </row>
    <row r="292" spans="8:12" x14ac:dyDescent="0.3">
      <c r="H292" s="6"/>
      <c r="I292" s="6"/>
      <c r="J292" s="6"/>
      <c r="K292" s="6"/>
      <c r="L292" s="6"/>
    </row>
    <row r="293" spans="8:12" x14ac:dyDescent="0.3">
      <c r="H293" s="6"/>
      <c r="I293" s="6"/>
      <c r="J293" s="6"/>
      <c r="K293" s="6"/>
      <c r="L293" s="6"/>
    </row>
    <row r="294" spans="8:12" x14ac:dyDescent="0.3">
      <c r="H294" s="6"/>
      <c r="I294" s="6"/>
      <c r="J294" s="6"/>
      <c r="K294" s="6"/>
      <c r="L294" s="6"/>
    </row>
    <row r="295" spans="8:12" x14ac:dyDescent="0.3">
      <c r="H295" s="6"/>
      <c r="I295" s="6"/>
      <c r="J295" s="6"/>
      <c r="K295" s="6"/>
      <c r="L295" s="6"/>
    </row>
    <row r="296" spans="8:12" x14ac:dyDescent="0.3">
      <c r="H296" s="6"/>
      <c r="I296" s="6"/>
      <c r="J296" s="6"/>
      <c r="K296" s="6"/>
      <c r="L296" s="6"/>
    </row>
    <row r="297" spans="8:12" x14ac:dyDescent="0.3">
      <c r="H297" s="6"/>
      <c r="I297" s="6"/>
      <c r="J297" s="6"/>
      <c r="K297" s="6"/>
      <c r="L297" s="6"/>
    </row>
    <row r="298" spans="8:12" x14ac:dyDescent="0.3">
      <c r="H298" s="6"/>
      <c r="I298" s="6"/>
      <c r="J298" s="6"/>
      <c r="K298" s="6"/>
      <c r="L298" s="6"/>
    </row>
    <row r="299" spans="8:12" x14ac:dyDescent="0.3">
      <c r="H299" s="6"/>
      <c r="I299" s="6"/>
      <c r="J299" s="6"/>
      <c r="K299" s="6"/>
      <c r="L299" s="6"/>
    </row>
    <row r="300" spans="8:12" x14ac:dyDescent="0.3">
      <c r="H300" s="6"/>
      <c r="I300" s="6"/>
      <c r="J300" s="6"/>
      <c r="K300" s="6"/>
      <c r="L300" s="6"/>
    </row>
    <row r="301" spans="8:12" x14ac:dyDescent="0.3">
      <c r="H301" s="6"/>
      <c r="I301" s="6"/>
      <c r="J301" s="6"/>
      <c r="K301" s="6"/>
      <c r="L301" s="6"/>
    </row>
    <row r="302" spans="8:12" x14ac:dyDescent="0.3">
      <c r="H302" s="6"/>
      <c r="I302" s="6"/>
      <c r="J302" s="6"/>
      <c r="K302" s="6"/>
      <c r="L302" s="6"/>
    </row>
    <row r="303" spans="8:12" x14ac:dyDescent="0.3">
      <c r="H303" s="6"/>
      <c r="I303" s="6"/>
      <c r="J303" s="6"/>
      <c r="K303" s="6"/>
      <c r="L303" s="6"/>
    </row>
    <row r="304" spans="8:12" x14ac:dyDescent="0.3">
      <c r="H304" s="6"/>
      <c r="I304" s="6"/>
      <c r="J304" s="6"/>
      <c r="K304" s="6"/>
      <c r="L304" s="6"/>
    </row>
    <row r="305" spans="8:12" x14ac:dyDescent="0.3">
      <c r="H305" s="6"/>
      <c r="I305" s="6"/>
      <c r="J305" s="6"/>
      <c r="K305" s="6"/>
      <c r="L305" s="6"/>
    </row>
  </sheetData>
  <autoFilter ref="A1:L54" xr:uid="{05F8191E-9918-4014-8D70-A3320B298F82}"/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E7DE0-7BC2-4648-AF3B-1313787F5B39}">
  <dimension ref="A1:W57"/>
  <sheetViews>
    <sheetView topLeftCell="C1" zoomScale="90" zoomScaleNormal="90" workbookViewId="0">
      <pane ySplit="8" topLeftCell="A30" activePane="bottomLeft" state="frozen"/>
      <selection pane="bottomLeft" activeCell="H45" sqref="H45"/>
    </sheetView>
  </sheetViews>
  <sheetFormatPr defaultColWidth="9.109375" defaultRowHeight="13.8" x14ac:dyDescent="0.3"/>
  <cols>
    <col min="1" max="1" width="9.109375" style="27"/>
    <col min="2" max="2" width="5" style="27" bestFit="1" customWidth="1"/>
    <col min="3" max="3" width="11.44140625" style="27" bestFit="1" customWidth="1"/>
    <col min="4" max="4" width="29.88671875" style="27" bestFit="1" customWidth="1"/>
    <col min="5" max="5" width="13.109375" style="27" bestFit="1" customWidth="1"/>
    <col min="6" max="6" width="25" style="27" bestFit="1" customWidth="1"/>
    <col min="7" max="7" width="15.88671875" style="27" bestFit="1" customWidth="1"/>
    <col min="8" max="9" width="14.6640625" style="27" bestFit="1" customWidth="1"/>
    <col min="10" max="10" width="11.109375" style="27" bestFit="1" customWidth="1"/>
    <col min="11" max="11" width="12.88671875" style="27" bestFit="1" customWidth="1"/>
    <col min="12" max="12" width="13.109375" style="27" bestFit="1" customWidth="1"/>
    <col min="13" max="14" width="11.6640625" style="27" bestFit="1" customWidth="1"/>
    <col min="15" max="15" width="13.21875" style="27" bestFit="1" customWidth="1"/>
    <col min="16" max="16" width="14.6640625" style="27" bestFit="1" customWidth="1"/>
    <col min="17" max="17" width="15.77734375" style="27" bestFit="1" customWidth="1"/>
    <col min="18" max="18" width="11.6640625" style="27" bestFit="1" customWidth="1"/>
    <col min="19" max="19" width="11.77734375" style="27" bestFit="1" customWidth="1"/>
    <col min="20" max="20" width="11.109375" style="27" bestFit="1" customWidth="1"/>
    <col min="21" max="21" width="11.6640625" style="27" bestFit="1" customWidth="1"/>
    <col min="22" max="22" width="11.109375" style="27" bestFit="1" customWidth="1"/>
    <col min="23" max="23" width="12.21875" style="27" bestFit="1" customWidth="1"/>
    <col min="24" max="16384" width="9.109375" style="27"/>
  </cols>
  <sheetData>
    <row r="1" spans="1:23" ht="15" customHeight="1" x14ac:dyDescent="0.3">
      <c r="A1" s="66" t="s">
        <v>298</v>
      </c>
      <c r="B1" s="67"/>
      <c r="C1" s="67"/>
      <c r="D1" s="67"/>
      <c r="E1" s="67"/>
    </row>
    <row r="2" spans="1:23" ht="15" customHeight="1" x14ac:dyDescent="0.3">
      <c r="A2" s="71" t="s">
        <v>299</v>
      </c>
      <c r="B2" s="67"/>
      <c r="C2" s="67"/>
      <c r="D2" s="67"/>
      <c r="E2" s="67"/>
    </row>
    <row r="3" spans="1:23" ht="15" customHeight="1" x14ac:dyDescent="0.3">
      <c r="A3" s="71" t="s">
        <v>300</v>
      </c>
      <c r="B3" s="67"/>
      <c r="C3" s="67"/>
      <c r="D3" s="67"/>
    </row>
    <row r="4" spans="1:23" ht="15" customHeight="1" x14ac:dyDescent="0.3">
      <c r="A4" s="71" t="s">
        <v>301</v>
      </c>
      <c r="B4" s="67"/>
      <c r="C4" s="67"/>
      <c r="D4" s="67"/>
    </row>
    <row r="5" spans="1:23" x14ac:dyDescent="0.3">
      <c r="B5" s="109" t="s">
        <v>302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3" x14ac:dyDescent="0.3">
      <c r="B6" s="109">
        <v>2021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3" x14ac:dyDescent="0.3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3" x14ac:dyDescent="0.3">
      <c r="A8" s="85" t="s">
        <v>386</v>
      </c>
      <c r="B8" s="85" t="s">
        <v>281</v>
      </c>
      <c r="C8" s="85" t="s">
        <v>282</v>
      </c>
      <c r="D8" s="85" t="s">
        <v>283</v>
      </c>
      <c r="E8" s="85" t="s">
        <v>387</v>
      </c>
      <c r="F8" s="85" t="s">
        <v>284</v>
      </c>
      <c r="G8" s="85" t="s">
        <v>388</v>
      </c>
      <c r="H8" s="85" t="s">
        <v>389</v>
      </c>
      <c r="I8" s="85" t="s">
        <v>390</v>
      </c>
      <c r="J8" s="85" t="s">
        <v>285</v>
      </c>
      <c r="K8" s="85" t="s">
        <v>391</v>
      </c>
      <c r="L8" s="85" t="s">
        <v>392</v>
      </c>
      <c r="M8" s="85" t="s">
        <v>393</v>
      </c>
      <c r="N8" s="85" t="s">
        <v>286</v>
      </c>
      <c r="O8" s="85" t="s">
        <v>287</v>
      </c>
      <c r="P8" s="85" t="s">
        <v>288</v>
      </c>
      <c r="Q8" s="86" t="s">
        <v>289</v>
      </c>
      <c r="R8" s="86" t="s">
        <v>290</v>
      </c>
      <c r="S8" s="85" t="s">
        <v>291</v>
      </c>
      <c r="T8" s="85" t="s">
        <v>292</v>
      </c>
      <c r="U8" s="85" t="s">
        <v>394</v>
      </c>
      <c r="V8" s="85" t="s">
        <v>293</v>
      </c>
      <c r="W8" s="85" t="s">
        <v>294</v>
      </c>
    </row>
    <row r="9" spans="1:23" x14ac:dyDescent="0.3">
      <c r="A9" s="87">
        <v>44197</v>
      </c>
      <c r="B9" s="88">
        <v>1</v>
      </c>
      <c r="C9" s="88" t="s">
        <v>261</v>
      </c>
      <c r="D9" s="88" t="s">
        <v>295</v>
      </c>
      <c r="E9" s="88">
        <v>30</v>
      </c>
      <c r="F9" s="88">
        <v>1509240</v>
      </c>
      <c r="G9" s="89">
        <v>0</v>
      </c>
      <c r="H9" s="88">
        <v>0</v>
      </c>
      <c r="I9" s="88">
        <v>0</v>
      </c>
      <c r="J9" s="89">
        <v>1509240</v>
      </c>
      <c r="K9" s="89">
        <v>0</v>
      </c>
      <c r="L9" s="89">
        <v>0</v>
      </c>
      <c r="M9" s="89">
        <v>0</v>
      </c>
      <c r="N9" s="90">
        <v>1509240</v>
      </c>
      <c r="O9" s="89">
        <v>170091</v>
      </c>
      <c r="P9" s="89">
        <v>105647</v>
      </c>
      <c r="Q9" s="89">
        <v>21450</v>
      </c>
      <c r="R9" s="89">
        <v>9055</v>
      </c>
      <c r="S9" s="89">
        <v>0</v>
      </c>
      <c r="T9" s="89">
        <v>306243</v>
      </c>
      <c r="U9" s="89">
        <v>0</v>
      </c>
      <c r="V9" s="89">
        <v>306243</v>
      </c>
      <c r="W9" s="89">
        <v>1202997</v>
      </c>
    </row>
    <row r="10" spans="1:23" x14ac:dyDescent="0.3">
      <c r="A10" s="87">
        <v>44197</v>
      </c>
      <c r="B10" s="88">
        <v>4</v>
      </c>
      <c r="C10" s="88" t="s">
        <v>296</v>
      </c>
      <c r="D10" s="88" t="s">
        <v>297</v>
      </c>
      <c r="E10" s="88">
        <v>30</v>
      </c>
      <c r="F10" s="88">
        <v>1219240</v>
      </c>
      <c r="G10" s="89">
        <v>0</v>
      </c>
      <c r="H10" s="88">
        <v>0</v>
      </c>
      <c r="I10" s="88">
        <v>0</v>
      </c>
      <c r="J10" s="89">
        <v>1219240</v>
      </c>
      <c r="K10" s="89">
        <v>0</v>
      </c>
      <c r="L10" s="89">
        <v>0</v>
      </c>
      <c r="M10" s="89">
        <v>0</v>
      </c>
      <c r="N10" s="90">
        <v>1219240</v>
      </c>
      <c r="O10" s="89">
        <v>136067</v>
      </c>
      <c r="P10" s="89">
        <v>85347</v>
      </c>
      <c r="Q10" s="89">
        <v>12385</v>
      </c>
      <c r="R10" s="89">
        <v>0</v>
      </c>
      <c r="S10" s="89">
        <v>0</v>
      </c>
      <c r="T10" s="89">
        <v>233799</v>
      </c>
      <c r="U10" s="89">
        <v>0</v>
      </c>
      <c r="V10" s="89">
        <v>233799</v>
      </c>
      <c r="W10" s="89">
        <v>985441</v>
      </c>
    </row>
    <row r="11" spans="1:23" x14ac:dyDescent="0.3">
      <c r="A11" s="87">
        <v>44228</v>
      </c>
      <c r="B11" s="88">
        <v>1</v>
      </c>
      <c r="C11" s="88" t="s">
        <v>261</v>
      </c>
      <c r="D11" s="88" t="s">
        <v>295</v>
      </c>
      <c r="E11" s="88">
        <v>30</v>
      </c>
      <c r="F11" s="88">
        <v>1509240</v>
      </c>
      <c r="G11" s="89">
        <v>0</v>
      </c>
      <c r="H11" s="88">
        <v>0</v>
      </c>
      <c r="I11" s="88">
        <v>0</v>
      </c>
      <c r="J11" s="89">
        <v>1509240</v>
      </c>
      <c r="K11" s="89">
        <v>0</v>
      </c>
      <c r="L11" s="89">
        <v>0</v>
      </c>
      <c r="M11" s="89">
        <v>0</v>
      </c>
      <c r="N11" s="90">
        <v>1509240</v>
      </c>
      <c r="O11" s="89">
        <v>170091</v>
      </c>
      <c r="P11" s="89">
        <v>105647</v>
      </c>
      <c r="Q11" s="89">
        <v>21367</v>
      </c>
      <c r="R11" s="89">
        <v>9055</v>
      </c>
      <c r="S11" s="89">
        <v>0</v>
      </c>
      <c r="T11" s="89">
        <v>306160</v>
      </c>
      <c r="U11" s="89">
        <v>0</v>
      </c>
      <c r="V11" s="89">
        <v>306160</v>
      </c>
      <c r="W11" s="89">
        <v>1203080</v>
      </c>
    </row>
    <row r="12" spans="1:23" x14ac:dyDescent="0.3">
      <c r="A12" s="87">
        <v>44228</v>
      </c>
      <c r="B12" s="88">
        <v>4</v>
      </c>
      <c r="C12" s="88" t="s">
        <v>296</v>
      </c>
      <c r="D12" s="88" t="s">
        <v>297</v>
      </c>
      <c r="E12" s="88">
        <v>30</v>
      </c>
      <c r="F12" s="88">
        <v>1219240</v>
      </c>
      <c r="G12" s="89">
        <v>0</v>
      </c>
      <c r="H12" s="88">
        <v>0</v>
      </c>
      <c r="I12" s="88">
        <v>0</v>
      </c>
      <c r="J12" s="89">
        <v>1219240</v>
      </c>
      <c r="K12" s="89">
        <v>0</v>
      </c>
      <c r="L12" s="89">
        <v>0</v>
      </c>
      <c r="M12" s="89">
        <v>0</v>
      </c>
      <c r="N12" s="91">
        <v>1219240</v>
      </c>
      <c r="O12" s="88">
        <v>136067</v>
      </c>
      <c r="P12" s="89">
        <v>85347</v>
      </c>
      <c r="Q12" s="89">
        <v>12302</v>
      </c>
      <c r="R12" s="89">
        <v>0</v>
      </c>
      <c r="S12" s="89">
        <v>0</v>
      </c>
      <c r="T12" s="89">
        <v>233716</v>
      </c>
      <c r="U12" s="89">
        <v>0</v>
      </c>
      <c r="V12" s="89">
        <v>233716</v>
      </c>
      <c r="W12" s="89">
        <v>985524</v>
      </c>
    </row>
    <row r="13" spans="1:23" x14ac:dyDescent="0.3">
      <c r="A13" s="87">
        <v>44256</v>
      </c>
      <c r="B13" s="88">
        <v>1</v>
      </c>
      <c r="C13" s="88" t="s">
        <v>261</v>
      </c>
      <c r="D13" s="88" t="s">
        <v>295</v>
      </c>
      <c r="E13" s="88">
        <v>30</v>
      </c>
      <c r="F13" s="88">
        <v>1509240</v>
      </c>
      <c r="G13" s="89">
        <v>0</v>
      </c>
      <c r="H13" s="88">
        <v>0</v>
      </c>
      <c r="I13" s="88">
        <v>0</v>
      </c>
      <c r="J13" s="89">
        <v>1509240</v>
      </c>
      <c r="K13" s="89">
        <v>0</v>
      </c>
      <c r="L13" s="89">
        <v>0</v>
      </c>
      <c r="M13" s="89">
        <v>0</v>
      </c>
      <c r="N13" s="91">
        <v>1509240</v>
      </c>
      <c r="O13" s="88">
        <v>170091</v>
      </c>
      <c r="P13" s="89">
        <v>105647</v>
      </c>
      <c r="Q13" s="89">
        <v>21174</v>
      </c>
      <c r="R13" s="89">
        <v>9055</v>
      </c>
      <c r="S13" s="89">
        <v>0</v>
      </c>
      <c r="T13" s="89">
        <v>305967</v>
      </c>
      <c r="U13" s="89">
        <v>0</v>
      </c>
      <c r="V13" s="89">
        <v>305967</v>
      </c>
      <c r="W13" s="89">
        <v>1203273</v>
      </c>
    </row>
    <row r="14" spans="1:23" x14ac:dyDescent="0.3">
      <c r="A14" s="87">
        <v>44256</v>
      </c>
      <c r="B14" s="88">
        <v>4</v>
      </c>
      <c r="C14" s="88" t="s">
        <v>296</v>
      </c>
      <c r="D14" s="88" t="s">
        <v>297</v>
      </c>
      <c r="E14" s="88">
        <v>30</v>
      </c>
      <c r="F14" s="88">
        <v>1219240</v>
      </c>
      <c r="G14" s="89">
        <v>0</v>
      </c>
      <c r="H14" s="88">
        <v>0</v>
      </c>
      <c r="I14" s="88">
        <v>0</v>
      </c>
      <c r="J14" s="89">
        <v>1219240</v>
      </c>
      <c r="K14" s="89">
        <v>0</v>
      </c>
      <c r="L14" s="89">
        <v>0</v>
      </c>
      <c r="M14" s="89">
        <v>0</v>
      </c>
      <c r="N14" s="91">
        <v>1219240</v>
      </c>
      <c r="O14" s="88">
        <v>136067</v>
      </c>
      <c r="P14" s="89">
        <v>85347</v>
      </c>
      <c r="Q14" s="89">
        <v>12109</v>
      </c>
      <c r="R14" s="89">
        <v>0</v>
      </c>
      <c r="S14" s="89">
        <v>0</v>
      </c>
      <c r="T14" s="89">
        <v>233523</v>
      </c>
      <c r="U14" s="89">
        <v>0</v>
      </c>
      <c r="V14" s="89">
        <v>233523</v>
      </c>
      <c r="W14" s="89">
        <v>985717</v>
      </c>
    </row>
    <row r="15" spans="1:23" x14ac:dyDescent="0.3">
      <c r="A15" s="87">
        <v>44287</v>
      </c>
      <c r="B15" s="88">
        <v>1</v>
      </c>
      <c r="C15" s="88" t="s">
        <v>261</v>
      </c>
      <c r="D15" s="88" t="s">
        <v>295</v>
      </c>
      <c r="E15" s="88">
        <v>30</v>
      </c>
      <c r="F15" s="88">
        <v>1509240</v>
      </c>
      <c r="G15" s="89">
        <v>0</v>
      </c>
      <c r="H15" s="88">
        <v>0</v>
      </c>
      <c r="I15" s="88">
        <v>0</v>
      </c>
      <c r="J15" s="89">
        <v>1509240</v>
      </c>
      <c r="K15" s="89">
        <v>0</v>
      </c>
      <c r="L15" s="89">
        <v>0</v>
      </c>
      <c r="M15" s="89">
        <v>0</v>
      </c>
      <c r="N15" s="90">
        <v>1509240</v>
      </c>
      <c r="O15" s="90">
        <v>170091</v>
      </c>
      <c r="P15" s="89">
        <v>105647</v>
      </c>
      <c r="Q15" s="89">
        <v>21118</v>
      </c>
      <c r="R15" s="89">
        <v>9055</v>
      </c>
      <c r="S15" s="89">
        <v>0</v>
      </c>
      <c r="T15" s="89">
        <v>305911</v>
      </c>
      <c r="U15" s="89">
        <v>0</v>
      </c>
      <c r="V15" s="89">
        <v>305911</v>
      </c>
      <c r="W15" s="89">
        <v>1203329</v>
      </c>
    </row>
    <row r="16" spans="1:23" x14ac:dyDescent="0.3">
      <c r="A16" s="87">
        <v>44287</v>
      </c>
      <c r="B16" s="88">
        <v>4</v>
      </c>
      <c r="C16" s="88" t="s">
        <v>296</v>
      </c>
      <c r="D16" s="88" t="s">
        <v>297</v>
      </c>
      <c r="E16" s="88">
        <v>30</v>
      </c>
      <c r="F16" s="88">
        <v>1219240</v>
      </c>
      <c r="G16" s="89">
        <v>0</v>
      </c>
      <c r="H16" s="88">
        <v>0</v>
      </c>
      <c r="I16" s="88">
        <v>0</v>
      </c>
      <c r="J16" s="89">
        <v>1219240</v>
      </c>
      <c r="K16" s="89">
        <v>0</v>
      </c>
      <c r="L16" s="89">
        <v>0</v>
      </c>
      <c r="M16" s="89">
        <v>0</v>
      </c>
      <c r="N16" s="90">
        <v>1219240</v>
      </c>
      <c r="O16" s="90">
        <v>136067</v>
      </c>
      <c r="P16" s="89">
        <v>85347</v>
      </c>
      <c r="Q16" s="89">
        <v>12053</v>
      </c>
      <c r="R16" s="89">
        <v>0</v>
      </c>
      <c r="S16" s="89">
        <v>0</v>
      </c>
      <c r="T16" s="89">
        <v>233467</v>
      </c>
      <c r="U16" s="89">
        <v>0</v>
      </c>
      <c r="V16" s="89">
        <v>233467</v>
      </c>
      <c r="W16" s="89">
        <v>985773</v>
      </c>
    </row>
    <row r="17" spans="1:23" x14ac:dyDescent="0.3">
      <c r="A17" s="87">
        <v>44317</v>
      </c>
      <c r="B17" s="88">
        <v>1</v>
      </c>
      <c r="C17" s="88" t="s">
        <v>261</v>
      </c>
      <c r="D17" s="88" t="s">
        <v>295</v>
      </c>
      <c r="E17" s="88">
        <v>30</v>
      </c>
      <c r="F17" s="88">
        <v>1509240</v>
      </c>
      <c r="G17" s="89">
        <v>0</v>
      </c>
      <c r="H17" s="88">
        <v>0</v>
      </c>
      <c r="I17" s="88">
        <v>0</v>
      </c>
      <c r="J17" s="89">
        <v>1509240</v>
      </c>
      <c r="K17" s="89">
        <v>0</v>
      </c>
      <c r="L17" s="89">
        <v>0</v>
      </c>
      <c r="M17" s="89">
        <v>0</v>
      </c>
      <c r="N17" s="90">
        <v>1509240</v>
      </c>
      <c r="O17" s="90">
        <v>170091</v>
      </c>
      <c r="P17" s="89">
        <v>105647</v>
      </c>
      <c r="Q17" s="89">
        <v>21007</v>
      </c>
      <c r="R17" s="89">
        <v>9055</v>
      </c>
      <c r="S17" s="89">
        <v>0</v>
      </c>
      <c r="T17" s="89">
        <v>305800</v>
      </c>
      <c r="U17" s="89">
        <v>0</v>
      </c>
      <c r="V17" s="89">
        <v>305800</v>
      </c>
      <c r="W17" s="89">
        <v>1203440</v>
      </c>
    </row>
    <row r="18" spans="1:23" x14ac:dyDescent="0.3">
      <c r="A18" s="87">
        <v>44317</v>
      </c>
      <c r="B18" s="88">
        <v>4</v>
      </c>
      <c r="C18" s="88" t="s">
        <v>296</v>
      </c>
      <c r="D18" s="88" t="s">
        <v>297</v>
      </c>
      <c r="E18" s="88">
        <v>30</v>
      </c>
      <c r="F18" s="88">
        <v>1219240</v>
      </c>
      <c r="G18" s="89">
        <v>0</v>
      </c>
      <c r="H18" s="88">
        <v>0</v>
      </c>
      <c r="I18" s="88">
        <v>0</v>
      </c>
      <c r="J18" s="89">
        <v>1219240</v>
      </c>
      <c r="K18" s="89">
        <v>0</v>
      </c>
      <c r="L18" s="89">
        <v>0</v>
      </c>
      <c r="M18" s="89">
        <v>0</v>
      </c>
      <c r="N18" s="91">
        <v>1219240</v>
      </c>
      <c r="O18" s="90">
        <v>136067</v>
      </c>
      <c r="P18" s="89">
        <v>85347</v>
      </c>
      <c r="Q18" s="89">
        <v>11942</v>
      </c>
      <c r="R18" s="89">
        <v>0</v>
      </c>
      <c r="S18" s="89">
        <v>0</v>
      </c>
      <c r="T18" s="89">
        <v>233356</v>
      </c>
      <c r="U18" s="89">
        <v>0</v>
      </c>
      <c r="V18" s="89">
        <v>233356</v>
      </c>
      <c r="W18" s="89">
        <v>985884</v>
      </c>
    </row>
    <row r="19" spans="1:23" x14ac:dyDescent="0.3">
      <c r="A19" s="87">
        <v>44348</v>
      </c>
      <c r="B19" s="88">
        <v>1</v>
      </c>
      <c r="C19" s="88" t="s">
        <v>261</v>
      </c>
      <c r="D19" s="88" t="s">
        <v>295</v>
      </c>
      <c r="E19" s="88">
        <v>30</v>
      </c>
      <c r="F19" s="88">
        <v>1509240</v>
      </c>
      <c r="G19" s="89">
        <v>0</v>
      </c>
      <c r="H19" s="88">
        <v>0</v>
      </c>
      <c r="I19" s="88">
        <v>0</v>
      </c>
      <c r="J19" s="89">
        <v>1509240</v>
      </c>
      <c r="K19" s="89">
        <v>0</v>
      </c>
      <c r="L19" s="89">
        <v>0</v>
      </c>
      <c r="M19" s="89">
        <v>0</v>
      </c>
      <c r="N19" s="90">
        <v>1509240</v>
      </c>
      <c r="O19" s="90">
        <v>170091</v>
      </c>
      <c r="P19" s="89">
        <v>105647</v>
      </c>
      <c r="Q19" s="89">
        <v>20895</v>
      </c>
      <c r="R19" s="89">
        <v>9055</v>
      </c>
      <c r="S19" s="89">
        <v>0</v>
      </c>
      <c r="T19" s="89">
        <v>305688</v>
      </c>
      <c r="U19" s="89">
        <v>0</v>
      </c>
      <c r="V19" s="89">
        <v>305688</v>
      </c>
      <c r="W19" s="89">
        <v>1203552</v>
      </c>
    </row>
    <row r="20" spans="1:23" x14ac:dyDescent="0.3">
      <c r="A20" s="87">
        <v>44348</v>
      </c>
      <c r="B20" s="88">
        <v>4</v>
      </c>
      <c r="C20" s="88" t="s">
        <v>296</v>
      </c>
      <c r="D20" s="88" t="s">
        <v>297</v>
      </c>
      <c r="E20" s="88">
        <v>30</v>
      </c>
      <c r="F20" s="88">
        <v>1219240</v>
      </c>
      <c r="G20" s="89">
        <v>0</v>
      </c>
      <c r="H20" s="88">
        <v>0</v>
      </c>
      <c r="I20" s="88">
        <v>0</v>
      </c>
      <c r="J20" s="89">
        <v>1219240</v>
      </c>
      <c r="K20" s="89">
        <v>0</v>
      </c>
      <c r="L20" s="89">
        <v>0</v>
      </c>
      <c r="M20" s="89">
        <v>0</v>
      </c>
      <c r="N20" s="90">
        <v>1219240</v>
      </c>
      <c r="O20" s="90">
        <v>136067</v>
      </c>
      <c r="P20" s="89">
        <v>85347</v>
      </c>
      <c r="Q20" s="89">
        <v>11830</v>
      </c>
      <c r="R20" s="89">
        <v>0</v>
      </c>
      <c r="S20" s="89">
        <v>0</v>
      </c>
      <c r="T20" s="89">
        <v>233244</v>
      </c>
      <c r="U20" s="89">
        <v>0</v>
      </c>
      <c r="V20" s="89">
        <v>233244</v>
      </c>
      <c r="W20" s="89">
        <v>985996</v>
      </c>
    </row>
    <row r="21" spans="1:23" x14ac:dyDescent="0.3">
      <c r="A21" s="87">
        <v>44743</v>
      </c>
      <c r="B21" s="88">
        <v>1</v>
      </c>
      <c r="C21" s="88" t="s">
        <v>261</v>
      </c>
      <c r="D21" s="88" t="s">
        <v>295</v>
      </c>
      <c r="E21" s="88">
        <v>30</v>
      </c>
      <c r="F21" s="88">
        <v>1509240</v>
      </c>
      <c r="G21" s="89">
        <v>0</v>
      </c>
      <c r="H21" s="88">
        <v>0</v>
      </c>
      <c r="I21" s="88">
        <v>0</v>
      </c>
      <c r="J21" s="89">
        <v>1509240</v>
      </c>
      <c r="K21" s="89">
        <v>0</v>
      </c>
      <c r="L21" s="89">
        <v>0</v>
      </c>
      <c r="M21" s="89">
        <v>0</v>
      </c>
      <c r="N21" s="91">
        <v>1509240</v>
      </c>
      <c r="O21" s="90">
        <v>170091</v>
      </c>
      <c r="P21" s="89">
        <v>105647</v>
      </c>
      <c r="Q21" s="89">
        <v>20811</v>
      </c>
      <c r="R21" s="89">
        <v>9055</v>
      </c>
      <c r="S21" s="89">
        <v>0</v>
      </c>
      <c r="T21" s="89">
        <v>305604</v>
      </c>
      <c r="U21" s="89">
        <v>0</v>
      </c>
      <c r="V21" s="89">
        <v>305604</v>
      </c>
      <c r="W21" s="89">
        <v>1203636</v>
      </c>
    </row>
    <row r="22" spans="1:23" x14ac:dyDescent="0.3">
      <c r="A22" s="87">
        <v>44743</v>
      </c>
      <c r="B22" s="88">
        <v>4</v>
      </c>
      <c r="C22" s="88" t="s">
        <v>296</v>
      </c>
      <c r="D22" s="88" t="s">
        <v>297</v>
      </c>
      <c r="E22" s="88">
        <v>30</v>
      </c>
      <c r="F22" s="88">
        <v>1219240</v>
      </c>
      <c r="G22" s="89">
        <v>0</v>
      </c>
      <c r="H22" s="88">
        <v>0</v>
      </c>
      <c r="I22" s="88">
        <v>0</v>
      </c>
      <c r="J22" s="89">
        <v>1219240</v>
      </c>
      <c r="K22" s="89">
        <v>0</v>
      </c>
      <c r="L22" s="89">
        <v>0</v>
      </c>
      <c r="M22" s="89">
        <v>0</v>
      </c>
      <c r="N22" s="91">
        <v>1219240</v>
      </c>
      <c r="O22" s="90">
        <v>136067</v>
      </c>
      <c r="P22" s="89">
        <v>85347</v>
      </c>
      <c r="Q22" s="89">
        <v>11746</v>
      </c>
      <c r="R22" s="89">
        <v>0</v>
      </c>
      <c r="S22" s="89">
        <v>0</v>
      </c>
      <c r="T22" s="89">
        <v>233160</v>
      </c>
      <c r="U22" s="89">
        <v>0</v>
      </c>
      <c r="V22" s="89">
        <v>233160</v>
      </c>
      <c r="W22" s="89">
        <v>986080</v>
      </c>
    </row>
    <row r="23" spans="1:23" x14ac:dyDescent="0.3">
      <c r="A23" s="87">
        <v>44774</v>
      </c>
      <c r="B23" s="88">
        <v>1</v>
      </c>
      <c r="C23" s="88" t="s">
        <v>261</v>
      </c>
      <c r="D23" s="88" t="s">
        <v>295</v>
      </c>
      <c r="E23" s="88">
        <v>30</v>
      </c>
      <c r="F23" s="88">
        <v>1509240</v>
      </c>
      <c r="G23" s="89">
        <v>0</v>
      </c>
      <c r="H23" s="88">
        <v>0</v>
      </c>
      <c r="I23" s="88">
        <v>0</v>
      </c>
      <c r="J23" s="89">
        <v>1509240</v>
      </c>
      <c r="K23" s="89">
        <v>0</v>
      </c>
      <c r="L23" s="89">
        <v>0</v>
      </c>
      <c r="M23" s="89">
        <v>0</v>
      </c>
      <c r="N23" s="90">
        <v>1509240</v>
      </c>
      <c r="O23" s="90">
        <v>170091</v>
      </c>
      <c r="P23" s="89">
        <v>105647</v>
      </c>
      <c r="Q23" s="89">
        <v>20783</v>
      </c>
      <c r="R23" s="89">
        <v>9055</v>
      </c>
      <c r="S23" s="89">
        <v>0</v>
      </c>
      <c r="T23" s="89">
        <v>305576</v>
      </c>
      <c r="U23" s="89">
        <v>0</v>
      </c>
      <c r="V23" s="89">
        <v>305576</v>
      </c>
      <c r="W23" s="89">
        <v>1203664</v>
      </c>
    </row>
    <row r="24" spans="1:23" x14ac:dyDescent="0.3">
      <c r="A24" s="87">
        <v>44774</v>
      </c>
      <c r="B24" s="88">
        <v>4</v>
      </c>
      <c r="C24" s="88" t="s">
        <v>296</v>
      </c>
      <c r="D24" s="88" t="s">
        <v>297</v>
      </c>
      <c r="E24" s="88">
        <v>15</v>
      </c>
      <c r="F24" s="88">
        <v>609620</v>
      </c>
      <c r="G24" s="89">
        <v>0</v>
      </c>
      <c r="H24" s="88">
        <v>0</v>
      </c>
      <c r="I24" s="88">
        <v>0</v>
      </c>
      <c r="J24" s="89">
        <v>609620</v>
      </c>
      <c r="K24" s="89">
        <v>0</v>
      </c>
      <c r="L24" s="89">
        <v>0</v>
      </c>
      <c r="M24" s="89">
        <v>0</v>
      </c>
      <c r="N24" s="90">
        <v>609620</v>
      </c>
      <c r="O24" s="90">
        <v>68034</v>
      </c>
      <c r="P24" s="89">
        <v>42673</v>
      </c>
      <c r="Q24" s="89">
        <v>0</v>
      </c>
      <c r="R24" s="89">
        <v>0</v>
      </c>
      <c r="S24" s="89">
        <v>0</v>
      </c>
      <c r="T24" s="89">
        <v>110707</v>
      </c>
      <c r="U24" s="89">
        <v>0</v>
      </c>
      <c r="V24" s="89">
        <v>110707</v>
      </c>
      <c r="W24" s="89">
        <v>498913</v>
      </c>
    </row>
    <row r="25" spans="1:23" x14ac:dyDescent="0.3">
      <c r="A25" s="87">
        <v>44805</v>
      </c>
      <c r="B25" s="88">
        <v>1</v>
      </c>
      <c r="C25" s="88" t="s">
        <v>261</v>
      </c>
      <c r="D25" s="88" t="s">
        <v>295</v>
      </c>
      <c r="E25" s="88">
        <v>30</v>
      </c>
      <c r="F25" s="88">
        <v>1509240</v>
      </c>
      <c r="G25" s="89">
        <v>0</v>
      </c>
      <c r="H25" s="88">
        <v>0</v>
      </c>
      <c r="I25" s="88">
        <v>0</v>
      </c>
      <c r="J25" s="89">
        <v>1509240</v>
      </c>
      <c r="K25" s="89">
        <v>0</v>
      </c>
      <c r="L25" s="89">
        <v>0</v>
      </c>
      <c r="M25" s="89">
        <v>0</v>
      </c>
      <c r="N25" s="91">
        <v>1509240</v>
      </c>
      <c r="O25" s="90">
        <v>170091</v>
      </c>
      <c r="P25" s="89">
        <v>105647</v>
      </c>
      <c r="Q25" s="89">
        <v>20557</v>
      </c>
      <c r="R25" s="89">
        <v>9055</v>
      </c>
      <c r="S25" s="89">
        <v>0</v>
      </c>
      <c r="T25" s="89">
        <v>305350</v>
      </c>
      <c r="U25" s="89">
        <v>0</v>
      </c>
      <c r="V25" s="89">
        <v>305350</v>
      </c>
      <c r="W25" s="89">
        <v>1203890</v>
      </c>
    </row>
    <row r="26" spans="1:23" x14ac:dyDescent="0.3">
      <c r="A26" s="87">
        <v>44805</v>
      </c>
      <c r="B26" s="88">
        <v>4</v>
      </c>
      <c r="C26" s="88" t="s">
        <v>296</v>
      </c>
      <c r="D26" s="88" t="s">
        <v>297</v>
      </c>
      <c r="E26" s="88">
        <v>30</v>
      </c>
      <c r="F26" s="88">
        <v>1219240</v>
      </c>
      <c r="G26" s="89">
        <v>0</v>
      </c>
      <c r="H26" s="88">
        <v>0</v>
      </c>
      <c r="I26" s="88">
        <v>0</v>
      </c>
      <c r="J26" s="89">
        <v>1219240</v>
      </c>
      <c r="K26" s="89">
        <v>0</v>
      </c>
      <c r="L26" s="89">
        <v>0</v>
      </c>
      <c r="M26" s="89">
        <v>0</v>
      </c>
      <c r="N26" s="91">
        <v>1219240</v>
      </c>
      <c r="O26" s="90">
        <v>136067</v>
      </c>
      <c r="P26" s="89">
        <v>85347</v>
      </c>
      <c r="Q26" s="89">
        <v>11492</v>
      </c>
      <c r="R26" s="89">
        <v>0</v>
      </c>
      <c r="S26" s="89">
        <v>0</v>
      </c>
      <c r="T26" s="89">
        <v>232906</v>
      </c>
      <c r="U26" s="89">
        <v>0</v>
      </c>
      <c r="V26" s="89">
        <v>232906</v>
      </c>
      <c r="W26" s="89">
        <v>986334</v>
      </c>
    </row>
    <row r="27" spans="1:23" x14ac:dyDescent="0.3">
      <c r="A27" s="87">
        <v>44835</v>
      </c>
      <c r="B27" s="88">
        <v>1</v>
      </c>
      <c r="C27" s="88" t="s">
        <v>261</v>
      </c>
      <c r="D27" s="88" t="s">
        <v>295</v>
      </c>
      <c r="E27" s="88">
        <v>30</v>
      </c>
      <c r="F27" s="88">
        <v>1509240</v>
      </c>
      <c r="G27" s="89">
        <v>0</v>
      </c>
      <c r="H27" s="88">
        <v>0</v>
      </c>
      <c r="I27" s="88">
        <v>0</v>
      </c>
      <c r="J27" s="89">
        <v>1509240</v>
      </c>
      <c r="K27" s="89">
        <v>0</v>
      </c>
      <c r="L27" s="89">
        <v>0</v>
      </c>
      <c r="M27" s="89">
        <v>0</v>
      </c>
      <c r="N27" s="90">
        <v>1509240</v>
      </c>
      <c r="O27" s="90">
        <v>170091</v>
      </c>
      <c r="P27" s="89">
        <v>105647</v>
      </c>
      <c r="Q27" s="89">
        <v>20443</v>
      </c>
      <c r="R27" s="89">
        <v>9055</v>
      </c>
      <c r="S27" s="89">
        <v>0</v>
      </c>
      <c r="T27" s="89">
        <v>305236</v>
      </c>
      <c r="U27" s="89">
        <v>0</v>
      </c>
      <c r="V27" s="89">
        <v>305236</v>
      </c>
      <c r="W27" s="89">
        <v>1204004</v>
      </c>
    </row>
    <row r="28" spans="1:23" x14ac:dyDescent="0.3">
      <c r="A28" s="87">
        <v>44835</v>
      </c>
      <c r="B28" s="88">
        <v>4</v>
      </c>
      <c r="C28" s="88" t="s">
        <v>296</v>
      </c>
      <c r="D28" s="88" t="s">
        <v>297</v>
      </c>
      <c r="E28" s="88">
        <v>30</v>
      </c>
      <c r="F28" s="88">
        <v>1219240</v>
      </c>
      <c r="G28" s="89">
        <v>0</v>
      </c>
      <c r="H28" s="88">
        <v>0</v>
      </c>
      <c r="I28" s="88">
        <v>0</v>
      </c>
      <c r="J28" s="89">
        <v>1219240</v>
      </c>
      <c r="K28" s="89">
        <v>0</v>
      </c>
      <c r="L28" s="89">
        <v>0</v>
      </c>
      <c r="M28" s="89">
        <v>0</v>
      </c>
      <c r="N28" s="90">
        <v>1219240</v>
      </c>
      <c r="O28" s="90">
        <v>136067</v>
      </c>
      <c r="P28" s="89">
        <v>85347</v>
      </c>
      <c r="Q28" s="89">
        <v>11378</v>
      </c>
      <c r="R28" s="89">
        <v>0</v>
      </c>
      <c r="S28" s="89">
        <v>0</v>
      </c>
      <c r="T28" s="89">
        <v>232792</v>
      </c>
      <c r="U28" s="89">
        <v>0</v>
      </c>
      <c r="V28" s="89">
        <v>232792</v>
      </c>
      <c r="W28" s="89">
        <v>986448</v>
      </c>
    </row>
    <row r="29" spans="1:23" x14ac:dyDescent="0.3">
      <c r="A29" s="87">
        <v>44866</v>
      </c>
      <c r="B29" s="88">
        <v>5</v>
      </c>
      <c r="C29" s="88" t="s">
        <v>395</v>
      </c>
      <c r="D29" s="88" t="s">
        <v>396</v>
      </c>
      <c r="E29" s="88">
        <v>30</v>
      </c>
      <c r="F29" s="88">
        <v>1600000</v>
      </c>
      <c r="G29" s="89">
        <v>0</v>
      </c>
      <c r="H29" s="88">
        <v>0</v>
      </c>
      <c r="I29" s="88">
        <v>0</v>
      </c>
      <c r="J29" s="89">
        <v>1600000</v>
      </c>
      <c r="K29" s="89">
        <v>0</v>
      </c>
      <c r="L29" s="89">
        <v>0</v>
      </c>
      <c r="M29" s="89">
        <v>0</v>
      </c>
      <c r="N29" s="91">
        <v>1600000</v>
      </c>
      <c r="O29" s="90">
        <v>180320</v>
      </c>
      <c r="P29" s="89">
        <v>112000</v>
      </c>
      <c r="Q29" s="89">
        <v>23430</v>
      </c>
      <c r="R29" s="89">
        <v>0</v>
      </c>
      <c r="S29" s="89">
        <v>0</v>
      </c>
      <c r="T29" s="89">
        <v>315750</v>
      </c>
      <c r="U29" s="89">
        <v>0</v>
      </c>
      <c r="V29" s="89">
        <v>315750</v>
      </c>
      <c r="W29" s="89">
        <v>1284250</v>
      </c>
    </row>
    <row r="30" spans="1:23" x14ac:dyDescent="0.3">
      <c r="A30" s="87">
        <v>44866</v>
      </c>
      <c r="B30" s="88">
        <v>4</v>
      </c>
      <c r="C30" s="88" t="s">
        <v>296</v>
      </c>
      <c r="D30" s="88" t="s">
        <v>297</v>
      </c>
      <c r="E30" s="88">
        <v>30</v>
      </c>
      <c r="F30" s="88">
        <v>1219240</v>
      </c>
      <c r="G30" s="89">
        <v>0</v>
      </c>
      <c r="H30" s="88">
        <v>0</v>
      </c>
      <c r="I30" s="88">
        <v>0</v>
      </c>
      <c r="J30" s="89">
        <v>1219240</v>
      </c>
      <c r="K30" s="89">
        <v>0</v>
      </c>
      <c r="L30" s="89">
        <v>0</v>
      </c>
      <c r="M30" s="89">
        <v>0</v>
      </c>
      <c r="N30" s="91">
        <v>1219240</v>
      </c>
      <c r="O30" s="90">
        <v>136067</v>
      </c>
      <c r="P30" s="89">
        <v>85347</v>
      </c>
      <c r="Q30" s="89">
        <v>11036</v>
      </c>
      <c r="R30" s="89">
        <v>0</v>
      </c>
      <c r="S30" s="89">
        <v>0</v>
      </c>
      <c r="T30" s="89">
        <v>232450</v>
      </c>
      <c r="U30" s="89">
        <v>0</v>
      </c>
      <c r="V30" s="89">
        <v>232450</v>
      </c>
      <c r="W30" s="89">
        <v>986790</v>
      </c>
    </row>
    <row r="31" spans="1:23" x14ac:dyDescent="0.3">
      <c r="A31" s="87">
        <v>44896</v>
      </c>
      <c r="B31" s="88">
        <v>5</v>
      </c>
      <c r="C31" s="88" t="s">
        <v>395</v>
      </c>
      <c r="D31" s="88" t="s">
        <v>396</v>
      </c>
      <c r="E31" s="88">
        <v>30</v>
      </c>
      <c r="F31" s="88">
        <v>1600000</v>
      </c>
      <c r="G31" s="89">
        <v>0</v>
      </c>
      <c r="H31" s="88">
        <v>0</v>
      </c>
      <c r="I31" s="88">
        <v>0</v>
      </c>
      <c r="J31" s="89">
        <v>1600000</v>
      </c>
      <c r="K31" s="89">
        <v>0</v>
      </c>
      <c r="L31" s="89">
        <v>0</v>
      </c>
      <c r="M31" s="89">
        <v>0</v>
      </c>
      <c r="N31" s="90">
        <v>1600000</v>
      </c>
      <c r="O31" s="90">
        <v>180320</v>
      </c>
      <c r="P31" s="89">
        <v>112000</v>
      </c>
      <c r="Q31" s="89">
        <v>23055</v>
      </c>
      <c r="R31" s="89">
        <v>0</v>
      </c>
      <c r="S31" s="89">
        <v>0</v>
      </c>
      <c r="T31" s="89">
        <v>315375</v>
      </c>
      <c r="U31" s="89">
        <v>0</v>
      </c>
      <c r="V31" s="89">
        <v>315375</v>
      </c>
      <c r="W31" s="89">
        <v>1284625</v>
      </c>
    </row>
    <row r="32" spans="1:23" x14ac:dyDescent="0.3">
      <c r="A32" s="87">
        <v>44896</v>
      </c>
      <c r="B32" s="88">
        <v>4</v>
      </c>
      <c r="C32" s="88" t="s">
        <v>296</v>
      </c>
      <c r="D32" s="88" t="s">
        <v>297</v>
      </c>
      <c r="E32" s="88">
        <v>30</v>
      </c>
      <c r="F32" s="88">
        <v>1219240</v>
      </c>
      <c r="G32" s="89">
        <v>0</v>
      </c>
      <c r="H32" s="88">
        <v>0</v>
      </c>
      <c r="I32" s="88">
        <v>0</v>
      </c>
      <c r="J32" s="89">
        <v>1219240</v>
      </c>
      <c r="K32" s="89">
        <v>0</v>
      </c>
      <c r="L32" s="89">
        <v>0</v>
      </c>
      <c r="M32" s="89">
        <v>0</v>
      </c>
      <c r="N32" s="90">
        <v>1219240</v>
      </c>
      <c r="O32" s="90">
        <v>136067</v>
      </c>
      <c r="P32" s="89">
        <v>85347</v>
      </c>
      <c r="Q32" s="89">
        <v>10661</v>
      </c>
      <c r="R32" s="89">
        <v>0</v>
      </c>
      <c r="S32" s="89">
        <v>0</v>
      </c>
      <c r="T32" s="89">
        <v>232075</v>
      </c>
      <c r="U32" s="89">
        <v>0</v>
      </c>
      <c r="V32" s="89">
        <v>232075</v>
      </c>
      <c r="W32" s="89">
        <v>987165</v>
      </c>
    </row>
    <row r="33" spans="4:23" x14ac:dyDescent="0.3">
      <c r="G33" s="68">
        <f>SUM(G9:G32)</f>
        <v>0</v>
      </c>
      <c r="H33" s="68">
        <f>SUM(H9:H32)</f>
        <v>0</v>
      </c>
      <c r="I33" s="68">
        <f>SUM(I9:I32)</f>
        <v>0</v>
      </c>
      <c r="J33" s="70"/>
      <c r="K33" s="68">
        <f>SUM(K9:K32)</f>
        <v>0</v>
      </c>
      <c r="N33" s="30">
        <f>SUM(N9:N32)</f>
        <v>32313660</v>
      </c>
      <c r="O33" s="30">
        <f>SUM(O9:O32)</f>
        <v>3626321</v>
      </c>
      <c r="P33" s="94">
        <f>SUM(P9:P32)</f>
        <v>2261960</v>
      </c>
      <c r="Q33" s="94">
        <f>SUM(Q9:Q32)</f>
        <v>385024</v>
      </c>
      <c r="R33" s="94">
        <f>SUM(R9:R32)</f>
        <v>90550</v>
      </c>
      <c r="S33" s="94">
        <f t="shared" ref="S33:W33" si="0">SUM(S9:S32)</f>
        <v>0</v>
      </c>
      <c r="T33" s="94">
        <f t="shared" si="0"/>
        <v>6363855</v>
      </c>
      <c r="U33" s="94">
        <f t="shared" si="0"/>
        <v>0</v>
      </c>
      <c r="V33" s="94">
        <f t="shared" si="0"/>
        <v>6363855</v>
      </c>
      <c r="W33" s="94">
        <f t="shared" si="0"/>
        <v>25949805</v>
      </c>
    </row>
    <row r="36" spans="4:23" x14ac:dyDescent="0.3">
      <c r="E36" s="92"/>
      <c r="P36" s="31">
        <f>+SUM(P38:P40)</f>
        <v>554510</v>
      </c>
    </row>
    <row r="37" spans="4:23" x14ac:dyDescent="0.3">
      <c r="D37" s="70" t="s">
        <v>307</v>
      </c>
      <c r="E37" s="93">
        <v>44197</v>
      </c>
      <c r="F37" s="93">
        <v>44247</v>
      </c>
      <c r="G37" s="93">
        <v>44275</v>
      </c>
      <c r="H37" s="93">
        <v>44306</v>
      </c>
      <c r="I37" s="93">
        <v>44336</v>
      </c>
      <c r="J37" s="93">
        <v>44367</v>
      </c>
      <c r="K37" s="93">
        <v>44397</v>
      </c>
      <c r="L37" s="93">
        <v>44428</v>
      </c>
      <c r="M37" s="93">
        <v>44459</v>
      </c>
      <c r="N37" s="93">
        <v>44489</v>
      </c>
      <c r="O37" s="93">
        <v>44520</v>
      </c>
      <c r="P37" s="93">
        <v>44550</v>
      </c>
    </row>
    <row r="38" spans="4:23" x14ac:dyDescent="0.3">
      <c r="D38" s="27" t="s">
        <v>279</v>
      </c>
      <c r="E38" s="28">
        <v>450768</v>
      </c>
      <c r="F38" s="28">
        <v>450768</v>
      </c>
      <c r="G38" s="28">
        <v>450768</v>
      </c>
      <c r="H38" s="28">
        <v>440944</v>
      </c>
      <c r="I38" s="28">
        <v>440944</v>
      </c>
      <c r="J38" s="28">
        <v>440944</v>
      </c>
      <c r="K38" s="28">
        <v>448311</v>
      </c>
      <c r="L38" s="28">
        <v>365457</v>
      </c>
      <c r="M38" s="28">
        <v>448311</v>
      </c>
      <c r="N38" s="28">
        <v>438489</v>
      </c>
      <c r="O38" s="28">
        <v>453120</v>
      </c>
      <c r="P38" s="28">
        <v>479376</v>
      </c>
      <c r="Q38" s="69">
        <f>SUM(E38:P38)</f>
        <v>5308200</v>
      </c>
    </row>
    <row r="39" spans="4:23" x14ac:dyDescent="0.3">
      <c r="D39" s="27" t="s">
        <v>304</v>
      </c>
      <c r="E39" s="28">
        <v>190994</v>
      </c>
      <c r="F39" s="28">
        <v>190994</v>
      </c>
      <c r="G39" s="28">
        <v>190994</v>
      </c>
      <c r="H39" s="28">
        <v>190994</v>
      </c>
      <c r="I39" s="28">
        <v>190994</v>
      </c>
      <c r="J39" s="28">
        <v>190994</v>
      </c>
      <c r="K39" s="28">
        <v>190994</v>
      </c>
      <c r="L39" s="28">
        <v>148320</v>
      </c>
      <c r="M39" s="28">
        <v>190994</v>
      </c>
      <c r="N39" s="28">
        <v>190994</v>
      </c>
      <c r="O39" s="28">
        <v>197347</v>
      </c>
      <c r="P39" s="28">
        <v>0</v>
      </c>
      <c r="Q39" s="69">
        <f t="shared" ref="Q39:Q40" si="1">SUM(E39:P39)</f>
        <v>2064613</v>
      </c>
    </row>
    <row r="40" spans="4:23" x14ac:dyDescent="0.3">
      <c r="D40" s="27" t="s">
        <v>280</v>
      </c>
      <c r="E40" s="28">
        <v>25375</v>
      </c>
      <c r="F40" s="28">
        <v>25375</v>
      </c>
      <c r="G40" s="28">
        <v>25375</v>
      </c>
      <c r="H40" s="28">
        <v>25375</v>
      </c>
      <c r="I40" s="28">
        <v>25375</v>
      </c>
      <c r="J40" s="28">
        <v>25375</v>
      </c>
      <c r="K40" s="28">
        <v>25375</v>
      </c>
      <c r="L40" s="28">
        <v>19901</v>
      </c>
      <c r="M40" s="28">
        <v>25375</v>
      </c>
      <c r="N40" s="28">
        <v>25375</v>
      </c>
      <c r="O40" s="28">
        <v>26219</v>
      </c>
      <c r="P40" s="28">
        <v>75134</v>
      </c>
      <c r="Q40" s="69">
        <f t="shared" si="1"/>
        <v>349629</v>
      </c>
    </row>
    <row r="41" spans="4:23" x14ac:dyDescent="0.3">
      <c r="Q41" s="69">
        <f>SUM(Q38:Q40)</f>
        <v>7722442</v>
      </c>
    </row>
    <row r="43" spans="4:23" x14ac:dyDescent="0.3">
      <c r="P43" s="27" t="s">
        <v>305</v>
      </c>
      <c r="Q43" s="94">
        <f>+O33+P33+R33</f>
        <v>5978831</v>
      </c>
    </row>
    <row r="44" spans="4:23" x14ac:dyDescent="0.3">
      <c r="P44" s="27" t="s">
        <v>306</v>
      </c>
      <c r="Q44" s="94">
        <f>SUM(Q38:Q40,-Q43)</f>
        <v>1743611</v>
      </c>
    </row>
    <row r="46" spans="4:23" x14ac:dyDescent="0.3">
      <c r="G46" s="30"/>
      <c r="H46" s="30"/>
      <c r="I46" s="30"/>
    </row>
    <row r="47" spans="4:23" ht="14.4" x14ac:dyDescent="0.3">
      <c r="E47" s="7">
        <v>420101</v>
      </c>
      <c r="F47" s="10" t="str">
        <f>VLOOKUP(E47,'Plan de cuentas'!$B$2:$C$73,2,0)</f>
        <v>Remuneraciones</v>
      </c>
      <c r="G47" s="30">
        <f>+N33</f>
        <v>32313660</v>
      </c>
      <c r="H47" s="30">
        <v>0</v>
      </c>
      <c r="I47" s="30"/>
    </row>
    <row r="48" spans="4:23" ht="14.4" x14ac:dyDescent="0.3">
      <c r="E48" s="7">
        <v>420108</v>
      </c>
      <c r="F48" s="10" t="str">
        <f>VLOOKUP(E48,'Plan de cuentas'!$B$2:$C$73,2,0)</f>
        <v>Aportes Patronales</v>
      </c>
      <c r="G48" s="30">
        <f>Q44</f>
        <v>1743611</v>
      </c>
      <c r="H48" s="30">
        <v>0</v>
      </c>
      <c r="I48" s="30"/>
    </row>
    <row r="49" spans="5:9" ht="14.4" x14ac:dyDescent="0.3">
      <c r="E49" s="7">
        <v>210305</v>
      </c>
      <c r="F49" s="10" t="str">
        <f>VLOOKUP(E49,'Plan de cuentas'!$B$2:$C$73,2,0)</f>
        <v>Leyes Sociales por Pagar</v>
      </c>
      <c r="G49" s="30">
        <v>0</v>
      </c>
      <c r="H49" s="30">
        <f>Q43+Q44</f>
        <v>7722442</v>
      </c>
      <c r="I49" s="30"/>
    </row>
    <row r="50" spans="5:9" ht="14.4" x14ac:dyDescent="0.3">
      <c r="E50" s="7">
        <v>210703</v>
      </c>
      <c r="F50" s="10" t="str">
        <f>VLOOKUP(E50,'Plan de cuentas'!$B$2:$C$73,2,0)</f>
        <v>Impuesto Unico</v>
      </c>
      <c r="G50" s="30">
        <v>0</v>
      </c>
      <c r="H50" s="30">
        <f>+Q33</f>
        <v>385024</v>
      </c>
      <c r="I50" s="30"/>
    </row>
    <row r="51" spans="5:9" ht="14.4" x14ac:dyDescent="0.3">
      <c r="E51" s="10">
        <v>210301</v>
      </c>
      <c r="F51" s="10" t="str">
        <f>VLOOKUP(E51,'Plan de cuentas'!$B$2:$C$73,2,0)</f>
        <v>Remuneraciones por Pagar</v>
      </c>
      <c r="G51" s="30">
        <v>0</v>
      </c>
      <c r="H51" s="30">
        <f>+W33</f>
        <v>25949805</v>
      </c>
      <c r="I51" s="30"/>
    </row>
    <row r="52" spans="5:9" x14ac:dyDescent="0.3">
      <c r="G52" s="30"/>
      <c r="H52" s="30"/>
      <c r="I52" s="30"/>
    </row>
    <row r="53" spans="5:9" x14ac:dyDescent="0.3">
      <c r="G53" s="30">
        <f>SUM(G47:G51)</f>
        <v>34057271</v>
      </c>
      <c r="H53" s="30">
        <f>SUM(H47:H51)</f>
        <v>34057271</v>
      </c>
      <c r="I53" s="30"/>
    </row>
    <row r="54" spans="5:9" x14ac:dyDescent="0.3">
      <c r="G54" s="30"/>
      <c r="H54" s="30">
        <f>G53-H53</f>
        <v>0</v>
      </c>
      <c r="I54" s="30"/>
    </row>
    <row r="55" spans="5:9" x14ac:dyDescent="0.3">
      <c r="G55" s="30"/>
      <c r="H55" s="30"/>
      <c r="I55" s="30"/>
    </row>
    <row r="56" spans="5:9" x14ac:dyDescent="0.3">
      <c r="G56" s="30"/>
      <c r="H56" s="30"/>
      <c r="I56" s="30"/>
    </row>
    <row r="57" spans="5:9" x14ac:dyDescent="0.3">
      <c r="G57" s="30"/>
      <c r="H57" s="30"/>
      <c r="I57" s="30"/>
    </row>
  </sheetData>
  <mergeCells count="3">
    <mergeCell ref="B5:O5"/>
    <mergeCell ref="B6:O6"/>
    <mergeCell ref="B7:O7"/>
  </mergeCells>
  <phoneticPr fontId="28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01A2C-3838-4BA2-B7BC-021232DB6085}">
  <dimension ref="A2:Q70"/>
  <sheetViews>
    <sheetView zoomScaleNormal="100" workbookViewId="0">
      <selection activeCell="D24" sqref="D24"/>
    </sheetView>
  </sheetViews>
  <sheetFormatPr defaultColWidth="9.109375" defaultRowHeight="14.4" x14ac:dyDescent="0.3"/>
  <cols>
    <col min="4" max="4" width="11.44140625" bestFit="1" customWidth="1"/>
    <col min="5" max="5" width="38.109375" bestFit="1" customWidth="1"/>
    <col min="10" max="10" width="9.109375" style="72"/>
    <col min="11" max="11" width="26.109375" bestFit="1" customWidth="1"/>
    <col min="13" max="13" width="10.33203125" bestFit="1" customWidth="1"/>
    <col min="14" max="14" width="30" bestFit="1" customWidth="1"/>
    <col min="15" max="15" width="13.88671875" bestFit="1" customWidth="1"/>
    <col min="16" max="16" width="16.33203125" bestFit="1" customWidth="1"/>
    <col min="17" max="17" width="14.88671875" bestFit="1" customWidth="1"/>
  </cols>
  <sheetData>
    <row r="2" spans="1:17" x14ac:dyDescent="0.3">
      <c r="A2" t="s">
        <v>265</v>
      </c>
      <c r="B2" t="s">
        <v>267</v>
      </c>
      <c r="C2" t="s">
        <v>266</v>
      </c>
      <c r="D2" t="s">
        <v>166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s="72" t="s">
        <v>273</v>
      </c>
      <c r="K2" s="72" t="s">
        <v>250</v>
      </c>
    </row>
    <row r="3" spans="1:17" x14ac:dyDescent="0.3">
      <c r="A3">
        <v>296</v>
      </c>
      <c r="B3" t="s">
        <v>376</v>
      </c>
      <c r="C3" t="s">
        <v>321</v>
      </c>
      <c r="D3" t="s">
        <v>377</v>
      </c>
      <c r="E3" t="s">
        <v>378</v>
      </c>
      <c r="F3" s="72" t="s">
        <v>324</v>
      </c>
      <c r="G3" s="72">
        <v>600000</v>
      </c>
      <c r="H3" s="72">
        <v>64500</v>
      </c>
      <c r="I3">
        <v>535500</v>
      </c>
      <c r="J3" s="72">
        <v>510103</v>
      </c>
      <c r="K3" s="72" t="s">
        <v>180</v>
      </c>
      <c r="M3" s="61" t="s">
        <v>273</v>
      </c>
      <c r="N3" s="61" t="s">
        <v>250</v>
      </c>
      <c r="O3" s="72" t="s">
        <v>274</v>
      </c>
      <c r="P3" s="72" t="s">
        <v>275</v>
      </c>
      <c r="Q3" s="72" t="s">
        <v>276</v>
      </c>
    </row>
    <row r="4" spans="1:17" x14ac:dyDescent="0.3">
      <c r="A4">
        <v>61</v>
      </c>
      <c r="B4" t="s">
        <v>329</v>
      </c>
      <c r="C4" t="s">
        <v>321</v>
      </c>
      <c r="D4" t="s">
        <v>332</v>
      </c>
      <c r="E4" t="s">
        <v>333</v>
      </c>
      <c r="F4" s="6" t="s">
        <v>324</v>
      </c>
      <c r="G4" s="6">
        <v>275000</v>
      </c>
      <c r="H4" s="6">
        <v>29563</v>
      </c>
      <c r="I4">
        <v>245437</v>
      </c>
      <c r="J4" s="72">
        <v>420102</v>
      </c>
      <c r="K4" s="72" t="s">
        <v>178</v>
      </c>
      <c r="M4" s="72">
        <v>410101</v>
      </c>
      <c r="N4" s="72" t="s">
        <v>176</v>
      </c>
      <c r="O4" s="5">
        <v>9859271</v>
      </c>
      <c r="P4" s="5">
        <v>1059871</v>
      </c>
      <c r="Q4" s="5">
        <v>8799400</v>
      </c>
    </row>
    <row r="5" spans="1:17" x14ac:dyDescent="0.3">
      <c r="A5">
        <v>63</v>
      </c>
      <c r="B5" t="s">
        <v>337</v>
      </c>
      <c r="C5" t="s">
        <v>321</v>
      </c>
      <c r="D5" t="s">
        <v>332</v>
      </c>
      <c r="E5" t="s">
        <v>333</v>
      </c>
      <c r="F5" s="6" t="s">
        <v>324</v>
      </c>
      <c r="G5" s="6">
        <v>275000</v>
      </c>
      <c r="H5" s="6">
        <v>29563</v>
      </c>
      <c r="I5">
        <v>245437</v>
      </c>
      <c r="J5" s="72">
        <v>420102</v>
      </c>
      <c r="K5" s="72" t="s">
        <v>178</v>
      </c>
      <c r="M5" s="72">
        <v>420102</v>
      </c>
      <c r="N5" s="72" t="s">
        <v>178</v>
      </c>
      <c r="O5" s="5">
        <v>4283333</v>
      </c>
      <c r="P5" s="5">
        <v>460463</v>
      </c>
      <c r="Q5" s="5">
        <v>3822870</v>
      </c>
    </row>
    <row r="6" spans="1:17" x14ac:dyDescent="0.3">
      <c r="A6">
        <v>65</v>
      </c>
      <c r="B6" t="s">
        <v>339</v>
      </c>
      <c r="C6" t="s">
        <v>321</v>
      </c>
      <c r="D6" t="s">
        <v>332</v>
      </c>
      <c r="E6" t="s">
        <v>333</v>
      </c>
      <c r="F6" s="6" t="s">
        <v>324</v>
      </c>
      <c r="G6" s="6">
        <v>425000</v>
      </c>
      <c r="H6" s="6">
        <v>45688</v>
      </c>
      <c r="I6">
        <v>379312</v>
      </c>
      <c r="J6" s="72">
        <v>420102</v>
      </c>
      <c r="K6" s="72" t="s">
        <v>178</v>
      </c>
      <c r="M6" s="72">
        <v>510103</v>
      </c>
      <c r="N6" s="72" t="s">
        <v>180</v>
      </c>
      <c r="O6" s="5">
        <v>3933330</v>
      </c>
      <c r="P6" s="5">
        <v>422830</v>
      </c>
      <c r="Q6" s="5">
        <v>3510500</v>
      </c>
    </row>
    <row r="7" spans="1:17" x14ac:dyDescent="0.3">
      <c r="A7">
        <v>67</v>
      </c>
      <c r="B7" t="s">
        <v>341</v>
      </c>
      <c r="C7" t="s">
        <v>321</v>
      </c>
      <c r="D7" t="s">
        <v>332</v>
      </c>
      <c r="E7" t="s">
        <v>333</v>
      </c>
      <c r="F7" s="6" t="s">
        <v>324</v>
      </c>
      <c r="G7" s="6">
        <v>425000</v>
      </c>
      <c r="H7" s="6">
        <v>45688</v>
      </c>
      <c r="I7">
        <v>379312</v>
      </c>
      <c r="J7" s="72">
        <v>420102</v>
      </c>
      <c r="K7" s="72" t="s">
        <v>178</v>
      </c>
      <c r="M7" s="72">
        <v>510202</v>
      </c>
      <c r="N7" s="72" t="s">
        <v>177</v>
      </c>
      <c r="O7" s="5">
        <v>2666664</v>
      </c>
      <c r="P7" s="5">
        <v>286668</v>
      </c>
      <c r="Q7" s="5">
        <v>2379996</v>
      </c>
    </row>
    <row r="8" spans="1:17" x14ac:dyDescent="0.3">
      <c r="A8">
        <v>69</v>
      </c>
      <c r="B8" t="s">
        <v>345</v>
      </c>
      <c r="C8" t="s">
        <v>321</v>
      </c>
      <c r="D8" t="s">
        <v>332</v>
      </c>
      <c r="E8" t="s">
        <v>333</v>
      </c>
      <c r="F8" s="6" t="s">
        <v>324</v>
      </c>
      <c r="G8" s="6">
        <v>425000</v>
      </c>
      <c r="H8" s="6">
        <v>45688</v>
      </c>
      <c r="I8">
        <v>379312</v>
      </c>
      <c r="J8" s="72">
        <v>420102</v>
      </c>
      <c r="K8" s="72" t="s">
        <v>178</v>
      </c>
      <c r="M8" s="72">
        <v>510201</v>
      </c>
      <c r="N8" s="72" t="s">
        <v>380</v>
      </c>
      <c r="O8" s="5">
        <v>4432808</v>
      </c>
      <c r="P8" s="5">
        <v>476525</v>
      </c>
      <c r="Q8" s="5">
        <v>3956283</v>
      </c>
    </row>
    <row r="9" spans="1:17" x14ac:dyDescent="0.3">
      <c r="A9">
        <v>72</v>
      </c>
      <c r="B9" t="s">
        <v>349</v>
      </c>
      <c r="C9" t="s">
        <v>321</v>
      </c>
      <c r="D9" t="s">
        <v>332</v>
      </c>
      <c r="E9" t="s">
        <v>333</v>
      </c>
      <c r="F9" s="6" t="s">
        <v>324</v>
      </c>
      <c r="G9" s="6">
        <v>425000</v>
      </c>
      <c r="H9" s="6">
        <v>45688</v>
      </c>
      <c r="I9">
        <v>379312</v>
      </c>
      <c r="J9" s="72">
        <v>420102</v>
      </c>
      <c r="K9" s="72" t="s">
        <v>178</v>
      </c>
      <c r="M9" s="72" t="s">
        <v>257</v>
      </c>
      <c r="O9" s="5">
        <v>25175406</v>
      </c>
      <c r="P9" s="5">
        <v>2706357</v>
      </c>
      <c r="Q9" s="5">
        <v>22469049</v>
      </c>
    </row>
    <row r="10" spans="1:17" x14ac:dyDescent="0.3">
      <c r="A10">
        <v>75</v>
      </c>
      <c r="B10" t="s">
        <v>353</v>
      </c>
      <c r="C10" t="s">
        <v>321</v>
      </c>
      <c r="D10" t="s">
        <v>332</v>
      </c>
      <c r="E10" t="s">
        <v>333</v>
      </c>
      <c r="F10" s="6" t="s">
        <v>324</v>
      </c>
      <c r="G10" s="6">
        <v>425000</v>
      </c>
      <c r="H10" s="6">
        <v>45688</v>
      </c>
      <c r="I10">
        <v>379312</v>
      </c>
      <c r="J10" s="72">
        <v>420102</v>
      </c>
      <c r="K10" s="72" t="s">
        <v>178</v>
      </c>
    </row>
    <row r="11" spans="1:17" x14ac:dyDescent="0.3">
      <c r="A11">
        <v>76</v>
      </c>
      <c r="B11" t="s">
        <v>358</v>
      </c>
      <c r="C11" t="s">
        <v>321</v>
      </c>
      <c r="D11" t="s">
        <v>332</v>
      </c>
      <c r="E11" t="s">
        <v>333</v>
      </c>
      <c r="F11" s="6" t="s">
        <v>324</v>
      </c>
      <c r="G11" s="6">
        <v>425000</v>
      </c>
      <c r="H11" s="6">
        <v>45688</v>
      </c>
      <c r="I11">
        <v>379312</v>
      </c>
      <c r="J11" s="72">
        <v>420102</v>
      </c>
      <c r="K11" s="72" t="s">
        <v>178</v>
      </c>
    </row>
    <row r="12" spans="1:17" x14ac:dyDescent="0.3">
      <c r="A12">
        <v>79</v>
      </c>
      <c r="B12" t="s">
        <v>371</v>
      </c>
      <c r="C12" t="s">
        <v>321</v>
      </c>
      <c r="D12" t="s">
        <v>332</v>
      </c>
      <c r="E12" t="s">
        <v>333</v>
      </c>
      <c r="F12" s="6" t="s">
        <v>324</v>
      </c>
      <c r="G12" s="6">
        <v>425000</v>
      </c>
      <c r="H12" s="6">
        <v>45688</v>
      </c>
      <c r="I12">
        <v>379312</v>
      </c>
      <c r="J12" s="72">
        <v>420102</v>
      </c>
      <c r="K12" s="72" t="s">
        <v>178</v>
      </c>
    </row>
    <row r="13" spans="1:17" x14ac:dyDescent="0.3">
      <c r="A13">
        <v>81</v>
      </c>
      <c r="B13" t="s">
        <v>375</v>
      </c>
      <c r="C13" t="s">
        <v>321</v>
      </c>
      <c r="D13" t="s">
        <v>332</v>
      </c>
      <c r="E13" t="s">
        <v>333</v>
      </c>
      <c r="F13" s="72" t="s">
        <v>324</v>
      </c>
      <c r="G13" s="72">
        <v>425000</v>
      </c>
      <c r="H13" s="72">
        <v>45688</v>
      </c>
      <c r="I13">
        <v>379312</v>
      </c>
      <c r="J13" s="72">
        <v>420102</v>
      </c>
      <c r="K13" s="72" t="s">
        <v>178</v>
      </c>
    </row>
    <row r="14" spans="1:17" x14ac:dyDescent="0.3">
      <c r="A14">
        <v>121</v>
      </c>
      <c r="B14" t="s">
        <v>358</v>
      </c>
      <c r="C14" t="s">
        <v>321</v>
      </c>
      <c r="D14" t="s">
        <v>359</v>
      </c>
      <c r="E14" t="s">
        <v>360</v>
      </c>
      <c r="F14" s="6" t="s">
        <v>324</v>
      </c>
      <c r="G14" s="6">
        <v>350000</v>
      </c>
      <c r="H14" s="6">
        <v>37625</v>
      </c>
      <c r="I14">
        <v>312375</v>
      </c>
      <c r="J14" s="72">
        <v>410101</v>
      </c>
      <c r="K14" s="72" t="s">
        <v>176</v>
      </c>
    </row>
    <row r="15" spans="1:17" x14ac:dyDescent="0.3">
      <c r="A15">
        <v>122</v>
      </c>
      <c r="B15" t="s">
        <v>372</v>
      </c>
      <c r="C15" t="s">
        <v>321</v>
      </c>
      <c r="D15" t="s">
        <v>359</v>
      </c>
      <c r="E15" t="s">
        <v>360</v>
      </c>
      <c r="F15" s="6" t="s">
        <v>324</v>
      </c>
      <c r="G15" s="6">
        <v>500000</v>
      </c>
      <c r="H15" s="6">
        <v>53750</v>
      </c>
      <c r="I15">
        <v>446250</v>
      </c>
      <c r="J15" s="72">
        <v>410101</v>
      </c>
      <c r="K15" s="72" t="s">
        <v>176</v>
      </c>
    </row>
    <row r="16" spans="1:17" x14ac:dyDescent="0.3">
      <c r="A16">
        <v>70</v>
      </c>
      <c r="B16" t="s">
        <v>358</v>
      </c>
      <c r="C16" t="s">
        <v>321</v>
      </c>
      <c r="D16" t="s">
        <v>363</v>
      </c>
      <c r="E16" t="s">
        <v>364</v>
      </c>
      <c r="F16" s="6" t="s">
        <v>324</v>
      </c>
      <c r="G16" s="6">
        <v>560224</v>
      </c>
      <c r="H16" s="6">
        <v>60224</v>
      </c>
      <c r="I16">
        <v>500000</v>
      </c>
      <c r="J16" s="72">
        <v>510201</v>
      </c>
      <c r="K16" s="72" t="s">
        <v>380</v>
      </c>
    </row>
    <row r="17" spans="1:11" x14ac:dyDescent="0.3">
      <c r="A17">
        <v>73</v>
      </c>
      <c r="B17" t="s">
        <v>372</v>
      </c>
      <c r="C17" t="s">
        <v>321</v>
      </c>
      <c r="D17" t="s">
        <v>363</v>
      </c>
      <c r="E17" t="s">
        <v>364</v>
      </c>
      <c r="F17" s="6" t="s">
        <v>324</v>
      </c>
      <c r="G17" s="6">
        <v>936292</v>
      </c>
      <c r="H17" s="6">
        <v>100651</v>
      </c>
      <c r="I17">
        <v>835641</v>
      </c>
      <c r="J17" s="72">
        <v>510201</v>
      </c>
      <c r="K17" s="72" t="s">
        <v>380</v>
      </c>
    </row>
    <row r="18" spans="1:11" x14ac:dyDescent="0.3">
      <c r="A18">
        <v>75</v>
      </c>
      <c r="B18" t="s">
        <v>376</v>
      </c>
      <c r="C18" t="s">
        <v>321</v>
      </c>
      <c r="D18" t="s">
        <v>363</v>
      </c>
      <c r="E18" t="s">
        <v>364</v>
      </c>
      <c r="F18" s="72" t="s">
        <v>324</v>
      </c>
      <c r="G18" s="72">
        <v>936292</v>
      </c>
      <c r="H18" s="72">
        <v>100651</v>
      </c>
      <c r="I18">
        <v>835641</v>
      </c>
      <c r="J18" s="72">
        <v>510201</v>
      </c>
      <c r="K18" s="72" t="s">
        <v>380</v>
      </c>
    </row>
    <row r="19" spans="1:11" x14ac:dyDescent="0.3">
      <c r="A19">
        <v>46</v>
      </c>
      <c r="B19" t="s">
        <v>350</v>
      </c>
      <c r="C19" t="s">
        <v>321</v>
      </c>
      <c r="D19" t="s">
        <v>351</v>
      </c>
      <c r="E19" t="s">
        <v>352</v>
      </c>
      <c r="F19" s="6" t="s">
        <v>324</v>
      </c>
      <c r="G19" s="6">
        <v>728291</v>
      </c>
      <c r="H19" s="6">
        <v>78291</v>
      </c>
      <c r="I19">
        <v>650000</v>
      </c>
      <c r="J19" s="72">
        <v>510201</v>
      </c>
      <c r="K19" s="72" t="s">
        <v>380</v>
      </c>
    </row>
    <row r="20" spans="1:11" x14ac:dyDescent="0.3">
      <c r="A20">
        <v>46</v>
      </c>
      <c r="B20" t="s">
        <v>320</v>
      </c>
      <c r="C20" t="s">
        <v>321</v>
      </c>
      <c r="D20" t="s">
        <v>322</v>
      </c>
      <c r="E20" t="s">
        <v>323</v>
      </c>
      <c r="F20" s="6" t="s">
        <v>324</v>
      </c>
      <c r="G20" s="6">
        <v>222222</v>
      </c>
      <c r="H20" s="6">
        <v>23889</v>
      </c>
      <c r="I20">
        <v>198333</v>
      </c>
      <c r="J20" s="72">
        <v>510202</v>
      </c>
      <c r="K20" s="72" t="s">
        <v>177</v>
      </c>
    </row>
    <row r="21" spans="1:11" x14ac:dyDescent="0.3">
      <c r="A21">
        <v>47</v>
      </c>
      <c r="B21" t="s">
        <v>325</v>
      </c>
      <c r="C21" t="s">
        <v>321</v>
      </c>
      <c r="D21" t="s">
        <v>322</v>
      </c>
      <c r="E21" t="s">
        <v>323</v>
      </c>
      <c r="F21" s="6" t="s">
        <v>324</v>
      </c>
      <c r="G21" s="6">
        <v>222222</v>
      </c>
      <c r="H21" s="6">
        <v>23889</v>
      </c>
      <c r="I21">
        <v>198333</v>
      </c>
      <c r="J21" s="72">
        <v>510202</v>
      </c>
      <c r="K21" s="72" t="s">
        <v>177</v>
      </c>
    </row>
    <row r="22" spans="1:11" x14ac:dyDescent="0.3">
      <c r="A22">
        <v>48</v>
      </c>
      <c r="B22" t="s">
        <v>329</v>
      </c>
      <c r="C22" t="s">
        <v>321</v>
      </c>
      <c r="D22" t="s">
        <v>322</v>
      </c>
      <c r="E22" t="s">
        <v>323</v>
      </c>
      <c r="F22" s="6" t="s">
        <v>324</v>
      </c>
      <c r="G22" s="6">
        <v>222222</v>
      </c>
      <c r="H22" s="6">
        <v>23889</v>
      </c>
      <c r="I22">
        <v>198333</v>
      </c>
      <c r="J22" s="72">
        <v>510202</v>
      </c>
      <c r="K22" s="72" t="s">
        <v>177</v>
      </c>
    </row>
    <row r="23" spans="1:11" x14ac:dyDescent="0.3">
      <c r="A23">
        <v>49</v>
      </c>
      <c r="B23" t="s">
        <v>337</v>
      </c>
      <c r="C23" t="s">
        <v>321</v>
      </c>
      <c r="D23" t="s">
        <v>322</v>
      </c>
      <c r="E23" t="s">
        <v>323</v>
      </c>
      <c r="F23" s="6" t="s">
        <v>324</v>
      </c>
      <c r="G23" s="6">
        <v>222222</v>
      </c>
      <c r="H23" s="6">
        <v>23889</v>
      </c>
      <c r="I23">
        <v>198333</v>
      </c>
      <c r="J23" s="72">
        <v>510202</v>
      </c>
      <c r="K23" s="72" t="s">
        <v>177</v>
      </c>
    </row>
    <row r="24" spans="1:11" x14ac:dyDescent="0.3">
      <c r="A24">
        <v>50</v>
      </c>
      <c r="B24" t="s">
        <v>339</v>
      </c>
      <c r="C24" t="s">
        <v>321</v>
      </c>
      <c r="D24" t="s">
        <v>322</v>
      </c>
      <c r="E24" t="s">
        <v>323</v>
      </c>
      <c r="F24" s="6" t="s">
        <v>324</v>
      </c>
      <c r="G24" s="6">
        <v>222222</v>
      </c>
      <c r="H24" s="6">
        <v>23889</v>
      </c>
      <c r="I24">
        <v>198333</v>
      </c>
      <c r="J24" s="72">
        <v>510202</v>
      </c>
      <c r="K24" s="72" t="s">
        <v>177</v>
      </c>
    </row>
    <row r="25" spans="1:11" x14ac:dyDescent="0.3">
      <c r="A25">
        <v>51</v>
      </c>
      <c r="B25" t="s">
        <v>341</v>
      </c>
      <c r="C25" t="s">
        <v>321</v>
      </c>
      <c r="D25" t="s">
        <v>322</v>
      </c>
      <c r="E25" t="s">
        <v>323</v>
      </c>
      <c r="F25" s="6" t="s">
        <v>324</v>
      </c>
      <c r="G25" s="6">
        <v>222222</v>
      </c>
      <c r="H25" s="6">
        <v>23889</v>
      </c>
      <c r="I25">
        <v>198333</v>
      </c>
      <c r="J25" s="72">
        <v>510202</v>
      </c>
      <c r="K25" s="72" t="s">
        <v>177</v>
      </c>
    </row>
    <row r="26" spans="1:11" x14ac:dyDescent="0.3">
      <c r="A26">
        <v>52</v>
      </c>
      <c r="B26" t="s">
        <v>343</v>
      </c>
      <c r="C26" t="s">
        <v>321</v>
      </c>
      <c r="D26" t="s">
        <v>322</v>
      </c>
      <c r="E26" t="s">
        <v>323</v>
      </c>
      <c r="F26" s="6" t="s">
        <v>324</v>
      </c>
      <c r="G26" s="6">
        <v>222222</v>
      </c>
      <c r="H26" s="6">
        <v>23889</v>
      </c>
      <c r="I26">
        <v>198333</v>
      </c>
      <c r="J26" s="72">
        <v>510202</v>
      </c>
      <c r="K26" s="72" t="s">
        <v>177</v>
      </c>
    </row>
    <row r="27" spans="1:11" x14ac:dyDescent="0.3">
      <c r="A27">
        <v>53</v>
      </c>
      <c r="B27" t="s">
        <v>349</v>
      </c>
      <c r="C27" t="s">
        <v>321</v>
      </c>
      <c r="D27" t="s">
        <v>322</v>
      </c>
      <c r="E27" t="s">
        <v>323</v>
      </c>
      <c r="F27" s="6" t="s">
        <v>324</v>
      </c>
      <c r="G27" s="6">
        <v>222222</v>
      </c>
      <c r="H27" s="6">
        <v>23889</v>
      </c>
      <c r="I27">
        <v>198333</v>
      </c>
      <c r="J27" s="72">
        <v>510202</v>
      </c>
      <c r="K27" s="72" t="s">
        <v>177</v>
      </c>
    </row>
    <row r="28" spans="1:11" x14ac:dyDescent="0.3">
      <c r="A28">
        <v>54</v>
      </c>
      <c r="B28" t="s">
        <v>353</v>
      </c>
      <c r="C28" t="s">
        <v>321</v>
      </c>
      <c r="D28" t="s">
        <v>322</v>
      </c>
      <c r="E28" t="s">
        <v>323</v>
      </c>
      <c r="F28" s="6" t="s">
        <v>324</v>
      </c>
      <c r="G28" s="6">
        <v>222222</v>
      </c>
      <c r="H28" s="6">
        <v>23889</v>
      </c>
      <c r="I28">
        <v>198333</v>
      </c>
      <c r="J28" s="72">
        <v>510202</v>
      </c>
      <c r="K28" s="72" t="s">
        <v>177</v>
      </c>
    </row>
    <row r="29" spans="1:11" x14ac:dyDescent="0.3">
      <c r="A29">
        <v>55</v>
      </c>
      <c r="B29" t="s">
        <v>357</v>
      </c>
      <c r="C29" t="s">
        <v>321</v>
      </c>
      <c r="D29" t="s">
        <v>322</v>
      </c>
      <c r="E29" t="s">
        <v>323</v>
      </c>
      <c r="F29" s="6" t="s">
        <v>324</v>
      </c>
      <c r="G29" s="6">
        <v>222222</v>
      </c>
      <c r="H29" s="6">
        <v>23889</v>
      </c>
      <c r="I29">
        <v>198333</v>
      </c>
      <c r="J29" s="72">
        <v>510202</v>
      </c>
      <c r="K29" s="72" t="s">
        <v>177</v>
      </c>
    </row>
    <row r="30" spans="1:11" x14ac:dyDescent="0.3">
      <c r="A30">
        <v>56</v>
      </c>
      <c r="B30" t="s">
        <v>371</v>
      </c>
      <c r="C30" t="s">
        <v>321</v>
      </c>
      <c r="D30" t="s">
        <v>322</v>
      </c>
      <c r="E30" t="s">
        <v>323</v>
      </c>
      <c r="F30" s="6" t="s">
        <v>324</v>
      </c>
      <c r="G30" s="6">
        <v>222222</v>
      </c>
      <c r="H30" s="6">
        <v>23889</v>
      </c>
      <c r="I30">
        <v>198333</v>
      </c>
      <c r="J30" s="72">
        <v>510202</v>
      </c>
      <c r="K30" s="72" t="s">
        <v>177</v>
      </c>
    </row>
    <row r="31" spans="1:11" x14ac:dyDescent="0.3">
      <c r="A31">
        <v>57</v>
      </c>
      <c r="B31" t="s">
        <v>379</v>
      </c>
      <c r="C31" t="s">
        <v>321</v>
      </c>
      <c r="D31" t="s">
        <v>322</v>
      </c>
      <c r="E31" t="s">
        <v>323</v>
      </c>
      <c r="F31" s="72" t="s">
        <v>324</v>
      </c>
      <c r="G31" s="72">
        <v>222222</v>
      </c>
      <c r="H31" s="72">
        <v>23889</v>
      </c>
      <c r="I31">
        <v>198333</v>
      </c>
      <c r="J31" s="72">
        <v>510202</v>
      </c>
      <c r="K31" s="72" t="s">
        <v>177</v>
      </c>
    </row>
    <row r="32" spans="1:11" x14ac:dyDescent="0.3">
      <c r="A32">
        <v>168</v>
      </c>
      <c r="B32" t="s">
        <v>346</v>
      </c>
      <c r="C32" t="s">
        <v>321</v>
      </c>
      <c r="D32" t="s">
        <v>347</v>
      </c>
      <c r="E32" t="s">
        <v>348</v>
      </c>
      <c r="F32" s="6" t="s">
        <v>324</v>
      </c>
      <c r="G32" s="6">
        <v>150000</v>
      </c>
      <c r="H32" s="6">
        <v>16125</v>
      </c>
      <c r="I32">
        <v>133875</v>
      </c>
      <c r="J32" s="72">
        <v>410101</v>
      </c>
      <c r="K32" s="72" t="s">
        <v>176</v>
      </c>
    </row>
    <row r="33" spans="1:11" x14ac:dyDescent="0.3">
      <c r="A33">
        <v>210</v>
      </c>
      <c r="B33" t="s">
        <v>329</v>
      </c>
      <c r="C33" t="s">
        <v>321</v>
      </c>
      <c r="D33" t="s">
        <v>330</v>
      </c>
      <c r="E33" t="s">
        <v>331</v>
      </c>
      <c r="F33" s="6" t="s">
        <v>324</v>
      </c>
      <c r="G33" s="6">
        <v>333333</v>
      </c>
      <c r="H33" s="6">
        <v>35833</v>
      </c>
      <c r="I33">
        <v>297500</v>
      </c>
      <c r="J33" s="72">
        <v>510103</v>
      </c>
      <c r="K33" s="72" t="s">
        <v>180</v>
      </c>
    </row>
    <row r="34" spans="1:11" x14ac:dyDescent="0.3">
      <c r="A34">
        <v>213</v>
      </c>
      <c r="B34" t="s">
        <v>337</v>
      </c>
      <c r="C34" t="s">
        <v>321</v>
      </c>
      <c r="D34" t="s">
        <v>330</v>
      </c>
      <c r="E34" t="s">
        <v>331</v>
      </c>
      <c r="F34" s="6" t="s">
        <v>324</v>
      </c>
      <c r="G34" s="6">
        <v>333333</v>
      </c>
      <c r="H34" s="6">
        <v>35833</v>
      </c>
      <c r="I34">
        <v>297500</v>
      </c>
      <c r="J34" s="72">
        <v>510103</v>
      </c>
      <c r="K34" s="72" t="s">
        <v>180</v>
      </c>
    </row>
    <row r="35" spans="1:11" x14ac:dyDescent="0.3">
      <c r="A35">
        <v>216</v>
      </c>
      <c r="B35" t="s">
        <v>339</v>
      </c>
      <c r="C35" t="s">
        <v>321</v>
      </c>
      <c r="D35" t="s">
        <v>330</v>
      </c>
      <c r="E35" t="s">
        <v>331</v>
      </c>
      <c r="F35" s="6" t="s">
        <v>324</v>
      </c>
      <c r="G35" s="6">
        <v>333333</v>
      </c>
      <c r="H35" s="6">
        <v>35833</v>
      </c>
      <c r="I35">
        <v>297500</v>
      </c>
      <c r="J35" s="72">
        <v>510103</v>
      </c>
      <c r="K35" s="72" t="s">
        <v>180</v>
      </c>
    </row>
    <row r="36" spans="1:11" x14ac:dyDescent="0.3">
      <c r="A36">
        <v>218</v>
      </c>
      <c r="B36" t="s">
        <v>342</v>
      </c>
      <c r="C36" s="59" t="s">
        <v>321</v>
      </c>
      <c r="D36" t="s">
        <v>330</v>
      </c>
      <c r="E36" t="s">
        <v>331</v>
      </c>
      <c r="F36" s="6" t="s">
        <v>324</v>
      </c>
      <c r="G36" s="6">
        <v>333333</v>
      </c>
      <c r="H36" s="6">
        <v>35833</v>
      </c>
      <c r="I36">
        <v>297500</v>
      </c>
      <c r="J36" s="72">
        <v>510103</v>
      </c>
      <c r="K36" s="72" t="s">
        <v>180</v>
      </c>
    </row>
    <row r="37" spans="1:11" x14ac:dyDescent="0.3">
      <c r="A37">
        <v>220</v>
      </c>
      <c r="B37" t="s">
        <v>343</v>
      </c>
      <c r="C37" s="59" t="s">
        <v>321</v>
      </c>
      <c r="D37" t="s">
        <v>330</v>
      </c>
      <c r="E37" t="s">
        <v>331</v>
      </c>
      <c r="F37" s="6" t="s">
        <v>324</v>
      </c>
      <c r="G37" s="6">
        <v>333333</v>
      </c>
      <c r="H37" s="6">
        <v>35833</v>
      </c>
      <c r="I37">
        <v>297500</v>
      </c>
      <c r="J37" s="72">
        <v>510103</v>
      </c>
      <c r="K37" s="72" t="s">
        <v>180</v>
      </c>
    </row>
    <row r="38" spans="1:11" x14ac:dyDescent="0.3">
      <c r="A38">
        <v>222</v>
      </c>
      <c r="B38" t="s">
        <v>349</v>
      </c>
      <c r="C38" s="59" t="s">
        <v>321</v>
      </c>
      <c r="D38" t="s">
        <v>330</v>
      </c>
      <c r="E38" t="s">
        <v>331</v>
      </c>
      <c r="F38" s="6" t="s">
        <v>324</v>
      </c>
      <c r="G38" s="6">
        <v>333333</v>
      </c>
      <c r="H38" s="6">
        <v>35833</v>
      </c>
      <c r="I38">
        <v>297500</v>
      </c>
      <c r="J38" s="72">
        <v>510103</v>
      </c>
      <c r="K38" s="72" t="s">
        <v>180</v>
      </c>
    </row>
    <row r="39" spans="1:11" x14ac:dyDescent="0.3">
      <c r="A39">
        <v>224</v>
      </c>
      <c r="B39" t="s">
        <v>353</v>
      </c>
      <c r="C39" s="59" t="s">
        <v>321</v>
      </c>
      <c r="D39" t="s">
        <v>330</v>
      </c>
      <c r="E39" t="s">
        <v>331</v>
      </c>
      <c r="F39" s="6" t="s">
        <v>324</v>
      </c>
      <c r="G39" s="6">
        <v>333333</v>
      </c>
      <c r="H39" s="6">
        <v>35833</v>
      </c>
      <c r="I39">
        <v>297500</v>
      </c>
      <c r="J39" s="72">
        <v>510103</v>
      </c>
      <c r="K39" s="72" t="s">
        <v>180</v>
      </c>
    </row>
    <row r="40" spans="1:11" x14ac:dyDescent="0.3">
      <c r="A40">
        <v>226</v>
      </c>
      <c r="B40" t="s">
        <v>358</v>
      </c>
      <c r="C40" s="59" t="s">
        <v>321</v>
      </c>
      <c r="D40" t="s">
        <v>330</v>
      </c>
      <c r="E40" t="s">
        <v>331</v>
      </c>
      <c r="F40" s="6" t="s">
        <v>324</v>
      </c>
      <c r="G40" s="6">
        <v>333333</v>
      </c>
      <c r="H40" s="6">
        <v>35833</v>
      </c>
      <c r="I40">
        <v>297500</v>
      </c>
      <c r="J40" s="72">
        <v>510103</v>
      </c>
      <c r="K40" s="72" t="s">
        <v>180</v>
      </c>
    </row>
    <row r="41" spans="1:11" x14ac:dyDescent="0.3">
      <c r="A41">
        <v>228</v>
      </c>
      <c r="B41" t="s">
        <v>371</v>
      </c>
      <c r="C41" s="59" t="s">
        <v>321</v>
      </c>
      <c r="D41" t="s">
        <v>330</v>
      </c>
      <c r="E41" t="s">
        <v>331</v>
      </c>
      <c r="F41" s="6" t="s">
        <v>324</v>
      </c>
      <c r="G41" s="6">
        <v>333333</v>
      </c>
      <c r="H41" s="6">
        <v>35833</v>
      </c>
      <c r="I41">
        <v>297500</v>
      </c>
      <c r="J41" s="72">
        <v>510103</v>
      </c>
      <c r="K41" s="72" t="s">
        <v>180</v>
      </c>
    </row>
    <row r="42" spans="1:11" x14ac:dyDescent="0.3">
      <c r="A42">
        <v>230</v>
      </c>
      <c r="B42" t="s">
        <v>376</v>
      </c>
      <c r="C42" s="59" t="s">
        <v>321</v>
      </c>
      <c r="D42" t="s">
        <v>330</v>
      </c>
      <c r="E42" t="s">
        <v>331</v>
      </c>
      <c r="F42" s="72" t="s">
        <v>324</v>
      </c>
      <c r="G42" s="72">
        <v>333333</v>
      </c>
      <c r="H42" s="72">
        <v>35833</v>
      </c>
      <c r="I42">
        <v>297500</v>
      </c>
      <c r="J42" s="72">
        <v>510103</v>
      </c>
      <c r="K42" s="72" t="s">
        <v>180</v>
      </c>
    </row>
    <row r="43" spans="1:11" x14ac:dyDescent="0.3">
      <c r="A43">
        <v>76</v>
      </c>
      <c r="B43" t="s">
        <v>365</v>
      </c>
      <c r="C43" s="59" t="s">
        <v>321</v>
      </c>
      <c r="D43" t="s">
        <v>366</v>
      </c>
      <c r="E43" t="s">
        <v>367</v>
      </c>
      <c r="F43" s="6" t="s">
        <v>324</v>
      </c>
      <c r="G43" s="6">
        <v>56022</v>
      </c>
      <c r="H43" s="6">
        <v>6022</v>
      </c>
      <c r="I43">
        <v>50000</v>
      </c>
      <c r="J43" s="72">
        <v>410101</v>
      </c>
      <c r="K43" s="72" t="s">
        <v>176</v>
      </c>
    </row>
    <row r="44" spans="1:11" x14ac:dyDescent="0.3">
      <c r="A44">
        <v>81</v>
      </c>
      <c r="B44" t="s">
        <v>375</v>
      </c>
      <c r="C44" s="59" t="s">
        <v>321</v>
      </c>
      <c r="D44" t="s">
        <v>366</v>
      </c>
      <c r="E44" t="s">
        <v>367</v>
      </c>
      <c r="F44" s="72" t="s">
        <v>324</v>
      </c>
      <c r="G44" s="72">
        <v>56022</v>
      </c>
      <c r="H44" s="72">
        <v>6022</v>
      </c>
      <c r="I44">
        <v>50000</v>
      </c>
      <c r="J44" s="72">
        <v>410101</v>
      </c>
      <c r="K44" s="72" t="s">
        <v>176</v>
      </c>
    </row>
    <row r="45" spans="1:11" x14ac:dyDescent="0.3">
      <c r="A45">
        <v>108</v>
      </c>
      <c r="B45" t="s">
        <v>326</v>
      </c>
      <c r="C45" s="59" t="s">
        <v>321</v>
      </c>
      <c r="D45" t="s">
        <v>327</v>
      </c>
      <c r="E45" t="s">
        <v>328</v>
      </c>
      <c r="F45" s="6" t="s">
        <v>324</v>
      </c>
      <c r="G45" s="6">
        <v>730000</v>
      </c>
      <c r="H45" s="6">
        <v>78475</v>
      </c>
      <c r="I45">
        <v>651525</v>
      </c>
      <c r="J45" s="72">
        <v>410101</v>
      </c>
      <c r="K45" s="72" t="s">
        <v>176</v>
      </c>
    </row>
    <row r="46" spans="1:11" x14ac:dyDescent="0.3">
      <c r="A46">
        <v>110</v>
      </c>
      <c r="B46" t="s">
        <v>334</v>
      </c>
      <c r="C46" s="59" t="s">
        <v>321</v>
      </c>
      <c r="D46" t="s">
        <v>327</v>
      </c>
      <c r="E46" t="s">
        <v>328</v>
      </c>
      <c r="F46" s="6" t="s">
        <v>324</v>
      </c>
      <c r="G46" s="6">
        <v>730000</v>
      </c>
      <c r="H46" s="6">
        <v>78475</v>
      </c>
      <c r="I46">
        <v>651525</v>
      </c>
      <c r="J46" s="72">
        <v>410101</v>
      </c>
      <c r="K46" s="72" t="s">
        <v>176</v>
      </c>
    </row>
    <row r="47" spans="1:11" x14ac:dyDescent="0.3">
      <c r="A47">
        <v>112</v>
      </c>
      <c r="B47" t="s">
        <v>338</v>
      </c>
      <c r="C47" s="59" t="s">
        <v>321</v>
      </c>
      <c r="D47" t="s">
        <v>327</v>
      </c>
      <c r="E47" t="s">
        <v>328</v>
      </c>
      <c r="F47" s="6" t="s">
        <v>324</v>
      </c>
      <c r="G47" s="6">
        <v>730000</v>
      </c>
      <c r="H47" s="6">
        <v>78475</v>
      </c>
      <c r="I47">
        <v>651525</v>
      </c>
      <c r="J47" s="72">
        <v>410101</v>
      </c>
      <c r="K47" s="72" t="s">
        <v>176</v>
      </c>
    </row>
    <row r="48" spans="1:11" x14ac:dyDescent="0.3">
      <c r="A48">
        <v>116</v>
      </c>
      <c r="B48" t="s">
        <v>340</v>
      </c>
      <c r="C48" s="59" t="s">
        <v>321</v>
      </c>
      <c r="D48" t="s">
        <v>327</v>
      </c>
      <c r="E48" t="s">
        <v>328</v>
      </c>
      <c r="F48" s="6" t="s">
        <v>324</v>
      </c>
      <c r="G48" s="6">
        <v>730000</v>
      </c>
      <c r="H48" s="6">
        <v>78475</v>
      </c>
      <c r="I48">
        <v>651525</v>
      </c>
      <c r="J48" s="72">
        <v>410101</v>
      </c>
      <c r="K48" s="72" t="s">
        <v>176</v>
      </c>
    </row>
    <row r="49" spans="1:11" x14ac:dyDescent="0.3">
      <c r="A49">
        <v>117</v>
      </c>
      <c r="B49" t="s">
        <v>342</v>
      </c>
      <c r="C49" s="59" t="s">
        <v>321</v>
      </c>
      <c r="D49" t="s">
        <v>327</v>
      </c>
      <c r="E49" t="s">
        <v>328</v>
      </c>
      <c r="F49" s="6" t="s">
        <v>324</v>
      </c>
      <c r="G49" s="6">
        <v>730000</v>
      </c>
      <c r="H49" s="6">
        <v>78475</v>
      </c>
      <c r="I49">
        <v>651525</v>
      </c>
      <c r="J49" s="72">
        <v>410101</v>
      </c>
      <c r="K49" s="72" t="s">
        <v>176</v>
      </c>
    </row>
    <row r="50" spans="1:11" x14ac:dyDescent="0.3">
      <c r="A50">
        <v>119</v>
      </c>
      <c r="B50" t="s">
        <v>344</v>
      </c>
      <c r="C50" s="59" t="s">
        <v>321</v>
      </c>
      <c r="D50" t="s">
        <v>327</v>
      </c>
      <c r="E50" t="s">
        <v>328</v>
      </c>
      <c r="F50" s="6" t="s">
        <v>324</v>
      </c>
      <c r="G50" s="6">
        <v>730000</v>
      </c>
      <c r="H50" s="6">
        <v>78475</v>
      </c>
      <c r="I50">
        <v>651525</v>
      </c>
      <c r="J50" s="72">
        <v>410101</v>
      </c>
      <c r="K50" s="72" t="s">
        <v>176</v>
      </c>
    </row>
    <row r="51" spans="1:11" x14ac:dyDescent="0.3">
      <c r="A51">
        <v>120</v>
      </c>
      <c r="B51" t="s">
        <v>349</v>
      </c>
      <c r="C51" s="59" t="s">
        <v>321</v>
      </c>
      <c r="D51" t="s">
        <v>327</v>
      </c>
      <c r="E51" t="s">
        <v>328</v>
      </c>
      <c r="F51" s="6" t="s">
        <v>324</v>
      </c>
      <c r="G51" s="6">
        <v>730000</v>
      </c>
      <c r="H51" s="6">
        <v>78475</v>
      </c>
      <c r="I51">
        <v>651525</v>
      </c>
      <c r="J51" s="72">
        <v>410101</v>
      </c>
      <c r="K51" s="72" t="s">
        <v>176</v>
      </c>
    </row>
    <row r="52" spans="1:11" x14ac:dyDescent="0.3">
      <c r="A52">
        <v>121</v>
      </c>
      <c r="B52" t="s">
        <v>354</v>
      </c>
      <c r="C52" s="59" t="s">
        <v>321</v>
      </c>
      <c r="D52" t="s">
        <v>327</v>
      </c>
      <c r="E52" t="s">
        <v>328</v>
      </c>
      <c r="F52" s="6" t="s">
        <v>324</v>
      </c>
      <c r="G52" s="6">
        <v>730000</v>
      </c>
      <c r="H52" s="6">
        <v>78475</v>
      </c>
      <c r="I52">
        <v>651525</v>
      </c>
      <c r="J52" s="72">
        <v>410101</v>
      </c>
      <c r="K52" s="72" t="s">
        <v>176</v>
      </c>
    </row>
    <row r="53" spans="1:11" x14ac:dyDescent="0.3">
      <c r="A53">
        <v>125</v>
      </c>
      <c r="B53" t="s">
        <v>356</v>
      </c>
      <c r="C53" s="59" t="s">
        <v>321</v>
      </c>
      <c r="D53" t="s">
        <v>327</v>
      </c>
      <c r="E53" t="s">
        <v>328</v>
      </c>
      <c r="F53" s="6" t="s">
        <v>324</v>
      </c>
      <c r="G53" s="6">
        <v>730000</v>
      </c>
      <c r="H53" s="6">
        <v>78475</v>
      </c>
      <c r="I53">
        <v>651525</v>
      </c>
      <c r="J53" s="72">
        <v>410101</v>
      </c>
      <c r="K53" s="72" t="s">
        <v>176</v>
      </c>
    </row>
    <row r="54" spans="1:11" x14ac:dyDescent="0.3">
      <c r="A54">
        <v>130</v>
      </c>
      <c r="B54" t="s">
        <v>372</v>
      </c>
      <c r="C54" s="59" t="s">
        <v>321</v>
      </c>
      <c r="D54" t="s">
        <v>327</v>
      </c>
      <c r="E54" t="s">
        <v>328</v>
      </c>
      <c r="F54" s="6" t="s">
        <v>324</v>
      </c>
      <c r="G54" s="6">
        <v>730000</v>
      </c>
      <c r="H54" s="6">
        <v>78475</v>
      </c>
      <c r="I54">
        <v>651525</v>
      </c>
      <c r="J54" s="72">
        <v>410101</v>
      </c>
      <c r="K54" s="72" t="s">
        <v>176</v>
      </c>
    </row>
    <row r="55" spans="1:11" x14ac:dyDescent="0.3">
      <c r="A55">
        <v>136</v>
      </c>
      <c r="B55" t="s">
        <v>379</v>
      </c>
      <c r="C55" s="59" t="s">
        <v>321</v>
      </c>
      <c r="D55" t="s">
        <v>327</v>
      </c>
      <c r="E55" t="s">
        <v>328</v>
      </c>
      <c r="F55" s="72" t="s">
        <v>324</v>
      </c>
      <c r="G55" s="72">
        <v>730000</v>
      </c>
      <c r="H55" s="72">
        <v>78475</v>
      </c>
      <c r="I55">
        <v>651525</v>
      </c>
      <c r="J55" s="72">
        <v>410101</v>
      </c>
      <c r="K55" s="72" t="s">
        <v>176</v>
      </c>
    </row>
    <row r="56" spans="1:11" x14ac:dyDescent="0.3">
      <c r="A56">
        <v>265</v>
      </c>
      <c r="B56" t="s">
        <v>354</v>
      </c>
      <c r="C56" s="59" t="s">
        <v>321</v>
      </c>
      <c r="D56" t="s">
        <v>260</v>
      </c>
      <c r="E56" t="s">
        <v>355</v>
      </c>
      <c r="F56" s="6" t="s">
        <v>324</v>
      </c>
      <c r="G56" s="6">
        <v>650000</v>
      </c>
      <c r="H56" s="6">
        <v>69875</v>
      </c>
      <c r="I56">
        <v>580125</v>
      </c>
      <c r="J56" s="72">
        <v>410101</v>
      </c>
      <c r="K56" s="72" t="s">
        <v>176</v>
      </c>
    </row>
    <row r="57" spans="1:11" x14ac:dyDescent="0.3">
      <c r="A57">
        <v>85</v>
      </c>
      <c r="B57" t="s">
        <v>372</v>
      </c>
      <c r="C57" s="59" t="s">
        <v>321</v>
      </c>
      <c r="D57" t="s">
        <v>373</v>
      </c>
      <c r="E57" t="s">
        <v>374</v>
      </c>
      <c r="F57" s="6" t="s">
        <v>324</v>
      </c>
      <c r="G57" s="6">
        <v>450000</v>
      </c>
      <c r="H57" s="6">
        <v>48375</v>
      </c>
      <c r="I57">
        <v>401625</v>
      </c>
      <c r="J57" s="72">
        <v>510201</v>
      </c>
      <c r="K57" s="72" t="s">
        <v>380</v>
      </c>
    </row>
    <row r="58" spans="1:11" x14ac:dyDescent="0.3">
      <c r="A58">
        <v>86</v>
      </c>
      <c r="B58" t="s">
        <v>376</v>
      </c>
      <c r="C58" s="59" t="s">
        <v>321</v>
      </c>
      <c r="D58" t="s">
        <v>373</v>
      </c>
      <c r="E58" t="s">
        <v>374</v>
      </c>
      <c r="F58" s="72" t="s">
        <v>324</v>
      </c>
      <c r="G58" s="72">
        <v>373530</v>
      </c>
      <c r="H58" s="72">
        <v>40154</v>
      </c>
      <c r="I58">
        <v>333376</v>
      </c>
      <c r="J58" s="72">
        <v>510201</v>
      </c>
      <c r="K58" s="72" t="s">
        <v>380</v>
      </c>
    </row>
    <row r="59" spans="1:11" x14ac:dyDescent="0.3">
      <c r="A59">
        <v>115</v>
      </c>
      <c r="B59" t="s">
        <v>368</v>
      </c>
      <c r="C59" s="59" t="s">
        <v>321</v>
      </c>
      <c r="D59" t="s">
        <v>369</v>
      </c>
      <c r="E59" t="s">
        <v>370</v>
      </c>
      <c r="F59" s="6" t="s">
        <v>324</v>
      </c>
      <c r="G59" s="6">
        <v>67227</v>
      </c>
      <c r="H59" s="6">
        <v>7227</v>
      </c>
      <c r="I59">
        <v>60000</v>
      </c>
      <c r="J59" s="72">
        <v>410101</v>
      </c>
      <c r="K59" s="72" t="s">
        <v>176</v>
      </c>
    </row>
    <row r="60" spans="1:11" x14ac:dyDescent="0.3">
      <c r="A60">
        <v>387</v>
      </c>
      <c r="B60" t="s">
        <v>358</v>
      </c>
      <c r="C60" s="59" t="s">
        <v>321</v>
      </c>
      <c r="D60" t="s">
        <v>361</v>
      </c>
      <c r="E60" t="s">
        <v>362</v>
      </c>
      <c r="F60" s="6" t="s">
        <v>324</v>
      </c>
      <c r="G60" s="6">
        <v>448179</v>
      </c>
      <c r="H60" s="6">
        <v>48179</v>
      </c>
      <c r="I60">
        <v>400000</v>
      </c>
      <c r="J60" s="72">
        <v>510201</v>
      </c>
      <c r="K60" s="72" t="s">
        <v>380</v>
      </c>
    </row>
    <row r="61" spans="1:11" x14ac:dyDescent="0.3">
      <c r="A61">
        <v>74</v>
      </c>
      <c r="B61" t="s">
        <v>334</v>
      </c>
      <c r="C61" s="59" t="s">
        <v>321</v>
      </c>
      <c r="D61" t="s">
        <v>335</v>
      </c>
      <c r="E61" t="s">
        <v>336</v>
      </c>
      <c r="F61" s="6" t="s">
        <v>324</v>
      </c>
      <c r="G61" s="6">
        <v>333333</v>
      </c>
      <c r="H61" s="6">
        <v>35833</v>
      </c>
      <c r="I61">
        <v>297500</v>
      </c>
      <c r="J61" s="72">
        <v>420102</v>
      </c>
      <c r="K61" s="72" t="s">
        <v>178</v>
      </c>
    </row>
    <row r="62" spans="1:11" x14ac:dyDescent="0.3">
      <c r="A62">
        <v>75</v>
      </c>
      <c r="B62" t="s">
        <v>337</v>
      </c>
      <c r="C62" t="s">
        <v>321</v>
      </c>
      <c r="D62" t="s">
        <v>335</v>
      </c>
      <c r="E62" t="s">
        <v>336</v>
      </c>
      <c r="F62" s="6" t="s">
        <v>324</v>
      </c>
      <c r="G62" s="6">
        <v>333333</v>
      </c>
      <c r="H62" s="6">
        <v>35833</v>
      </c>
      <c r="I62">
        <v>297500</v>
      </c>
      <c r="J62" s="72">
        <v>420102</v>
      </c>
      <c r="K62" s="72" t="s">
        <v>178</v>
      </c>
    </row>
    <row r="63" spans="1:11" x14ac:dyDescent="0.3">
      <c r="A63">
        <v>76</v>
      </c>
      <c r="B63" t="s">
        <v>339</v>
      </c>
      <c r="C63" t="s">
        <v>321</v>
      </c>
      <c r="D63" t="s">
        <v>335</v>
      </c>
      <c r="E63" t="s">
        <v>336</v>
      </c>
      <c r="F63" s="6" t="s">
        <v>324</v>
      </c>
      <c r="G63" s="6">
        <v>500000</v>
      </c>
      <c r="H63" s="6">
        <v>53750</v>
      </c>
      <c r="I63">
        <v>446250</v>
      </c>
      <c r="J63" s="72">
        <v>420102</v>
      </c>
      <c r="K63" s="72" t="s">
        <v>178</v>
      </c>
    </row>
    <row r="64" spans="1:11" x14ac:dyDescent="0.3">
      <c r="A64">
        <v>77</v>
      </c>
      <c r="B64" t="s">
        <v>341</v>
      </c>
      <c r="C64" t="s">
        <v>321</v>
      </c>
      <c r="D64" t="s">
        <v>335</v>
      </c>
      <c r="E64" t="s">
        <v>336</v>
      </c>
      <c r="F64" s="6" t="s">
        <v>324</v>
      </c>
      <c r="G64" s="6">
        <v>500000</v>
      </c>
      <c r="H64" s="6">
        <v>53750</v>
      </c>
      <c r="I64">
        <v>446250</v>
      </c>
      <c r="J64" s="72">
        <v>420102</v>
      </c>
      <c r="K64" s="72" t="s">
        <v>178</v>
      </c>
    </row>
    <row r="65" spans="1:11" x14ac:dyDescent="0.3">
      <c r="A65">
        <v>78</v>
      </c>
      <c r="B65" t="s">
        <v>344</v>
      </c>
      <c r="C65" t="s">
        <v>321</v>
      </c>
      <c r="D65" t="s">
        <v>335</v>
      </c>
      <c r="E65" t="s">
        <v>336</v>
      </c>
      <c r="F65" s="6" t="s">
        <v>324</v>
      </c>
      <c r="G65" s="6">
        <v>500000</v>
      </c>
      <c r="H65" s="6">
        <v>53750</v>
      </c>
      <c r="I65">
        <v>446250</v>
      </c>
      <c r="J65" s="72">
        <v>420102</v>
      </c>
      <c r="K65" s="72" t="s">
        <v>178</v>
      </c>
    </row>
    <row r="66" spans="1:11" x14ac:dyDescent="0.3">
      <c r="A66">
        <v>81</v>
      </c>
      <c r="B66" t="s">
        <v>349</v>
      </c>
      <c r="C66" t="s">
        <v>321</v>
      </c>
      <c r="D66" t="s">
        <v>335</v>
      </c>
      <c r="E66" t="s">
        <v>336</v>
      </c>
      <c r="F66" s="6" t="s">
        <v>324</v>
      </c>
      <c r="G66" s="6">
        <v>500000</v>
      </c>
      <c r="H66" s="6">
        <v>53750</v>
      </c>
      <c r="I66">
        <v>446250</v>
      </c>
      <c r="J66" s="72">
        <v>420102</v>
      </c>
      <c r="K66" s="72" t="s">
        <v>178</v>
      </c>
    </row>
    <row r="67" spans="1:11" x14ac:dyDescent="0.3">
      <c r="A67">
        <v>83</v>
      </c>
      <c r="B67" t="s">
        <v>353</v>
      </c>
      <c r="C67" t="s">
        <v>321</v>
      </c>
      <c r="D67" t="s">
        <v>335</v>
      </c>
      <c r="E67" t="s">
        <v>336</v>
      </c>
      <c r="F67" s="6" t="s">
        <v>324</v>
      </c>
      <c r="G67" s="6">
        <v>500000</v>
      </c>
      <c r="H67" s="6">
        <v>53750</v>
      </c>
      <c r="I67">
        <v>446250</v>
      </c>
      <c r="J67" s="72">
        <v>420102</v>
      </c>
      <c r="K67" s="72" t="s">
        <v>178</v>
      </c>
    </row>
    <row r="68" spans="1:11" x14ac:dyDescent="0.3">
      <c r="A68">
        <v>87</v>
      </c>
      <c r="B68" t="s">
        <v>357</v>
      </c>
      <c r="C68" t="s">
        <v>321</v>
      </c>
      <c r="D68" t="s">
        <v>335</v>
      </c>
      <c r="E68" t="s">
        <v>336</v>
      </c>
      <c r="F68" s="6" t="s">
        <v>324</v>
      </c>
      <c r="G68" s="6">
        <v>500000</v>
      </c>
      <c r="H68" s="6">
        <v>53750</v>
      </c>
      <c r="I68">
        <v>446250</v>
      </c>
      <c r="J68" s="72">
        <v>420102</v>
      </c>
      <c r="K68" s="72" t="s">
        <v>178</v>
      </c>
    </row>
    <row r="69" spans="1:11" x14ac:dyDescent="0.3">
      <c r="A69">
        <v>94</v>
      </c>
      <c r="B69" t="s">
        <v>371</v>
      </c>
      <c r="C69" t="s">
        <v>321</v>
      </c>
      <c r="D69" t="s">
        <v>335</v>
      </c>
      <c r="E69" t="s">
        <v>336</v>
      </c>
      <c r="F69" s="6" t="s">
        <v>324</v>
      </c>
      <c r="G69" s="6">
        <v>500000</v>
      </c>
      <c r="H69" s="6">
        <v>53750</v>
      </c>
      <c r="I69">
        <v>446250</v>
      </c>
      <c r="J69" s="72">
        <v>420102</v>
      </c>
      <c r="K69" s="72" t="s">
        <v>178</v>
      </c>
    </row>
    <row r="70" spans="1:11" x14ac:dyDescent="0.3">
      <c r="A70">
        <v>99</v>
      </c>
      <c r="B70" t="s">
        <v>375</v>
      </c>
      <c r="C70" t="s">
        <v>321</v>
      </c>
      <c r="D70" t="s">
        <v>335</v>
      </c>
      <c r="E70" t="s">
        <v>336</v>
      </c>
      <c r="F70" t="s">
        <v>324</v>
      </c>
      <c r="G70">
        <v>500000</v>
      </c>
      <c r="H70">
        <v>53750</v>
      </c>
      <c r="I70">
        <v>446250</v>
      </c>
      <c r="J70" s="72">
        <v>420102</v>
      </c>
      <c r="K70" s="72" t="s">
        <v>178</v>
      </c>
    </row>
  </sheetData>
  <autoFilter ref="A2:K70" xr:uid="{E2F50998-8D8D-41E7-ADA5-65AD21B0E874}">
    <sortState xmlns:xlrd2="http://schemas.microsoft.com/office/spreadsheetml/2017/richdata2" ref="A3:K70">
      <sortCondition ref="E2:E70"/>
    </sortState>
  </autoFilter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64DA-E456-4943-9C78-76C6FE38E3D1}">
  <dimension ref="A1:U183"/>
  <sheetViews>
    <sheetView topLeftCell="B1" workbookViewId="0">
      <selection activeCell="C1" sqref="C1"/>
    </sheetView>
  </sheetViews>
  <sheetFormatPr defaultColWidth="9.109375" defaultRowHeight="14.4" x14ac:dyDescent="0.3"/>
  <cols>
    <col min="6" max="6" width="73" bestFit="1" customWidth="1"/>
    <col min="8" max="8" width="12.5546875" bestFit="1" customWidth="1"/>
    <col min="9" max="9" width="10.6640625" bestFit="1" customWidth="1"/>
    <col min="10" max="11" width="12.109375" bestFit="1" customWidth="1"/>
    <col min="12" max="12" width="13.6640625" bestFit="1" customWidth="1"/>
    <col min="13" max="13" width="12.109375" style="59" bestFit="1" customWidth="1"/>
    <col min="15" max="15" width="29.5546875" bestFit="1" customWidth="1"/>
    <col min="17" max="17" width="10.109375" bestFit="1" customWidth="1"/>
    <col min="18" max="18" width="30" bestFit="1" customWidth="1"/>
    <col min="19" max="19" width="12.5546875" bestFit="1" customWidth="1"/>
    <col min="20" max="20" width="10.6640625" bestFit="1" customWidth="1"/>
    <col min="21" max="21" width="11" bestFit="1" customWidth="1"/>
  </cols>
  <sheetData>
    <row r="1" spans="1:21" x14ac:dyDescent="0.3">
      <c r="A1" t="s">
        <v>165</v>
      </c>
      <c r="B1" s="59" t="s">
        <v>189</v>
      </c>
      <c r="C1" s="59" t="s">
        <v>190</v>
      </c>
      <c r="D1" s="59" t="s">
        <v>191</v>
      </c>
      <c r="E1" s="59" t="s">
        <v>192</v>
      </c>
      <c r="F1" s="59" t="s">
        <v>193</v>
      </c>
      <c r="G1" s="59" t="s">
        <v>194</v>
      </c>
      <c r="H1" s="59" t="s">
        <v>195</v>
      </c>
      <c r="I1" s="59" t="s">
        <v>255</v>
      </c>
      <c r="J1" s="59" t="s">
        <v>256</v>
      </c>
      <c r="K1" s="59" t="s">
        <v>253</v>
      </c>
      <c r="L1" s="59" t="s">
        <v>254</v>
      </c>
      <c r="M1" s="59" t="s">
        <v>252</v>
      </c>
      <c r="N1" t="s">
        <v>9</v>
      </c>
      <c r="O1" t="s">
        <v>250</v>
      </c>
      <c r="Q1" s="61" t="s">
        <v>9</v>
      </c>
      <c r="R1" s="61" t="s">
        <v>250</v>
      </c>
      <c r="S1" s="72" t="s">
        <v>258</v>
      </c>
      <c r="T1" s="72" t="s">
        <v>259</v>
      </c>
    </row>
    <row r="2" spans="1:21" x14ac:dyDescent="0.3">
      <c r="A2">
        <v>1</v>
      </c>
      <c r="B2" s="59">
        <v>3</v>
      </c>
      <c r="C2" s="59">
        <v>33</v>
      </c>
      <c r="D2" s="59" t="s">
        <v>196</v>
      </c>
      <c r="E2" s="59" t="s">
        <v>243</v>
      </c>
      <c r="F2" s="59" t="s">
        <v>244</v>
      </c>
      <c r="G2" s="59">
        <v>2423</v>
      </c>
      <c r="H2" s="60">
        <v>43826</v>
      </c>
      <c r="I2" s="6">
        <v>0</v>
      </c>
      <c r="J2" s="6">
        <v>70200</v>
      </c>
      <c r="K2" s="6">
        <v>13338</v>
      </c>
      <c r="L2" s="6">
        <v>83538</v>
      </c>
      <c r="M2" s="6">
        <f t="shared" ref="M2:M33" si="0">SUM(I2:J2)</f>
        <v>70200</v>
      </c>
      <c r="N2">
        <v>510103</v>
      </c>
      <c r="O2" t="s">
        <v>180</v>
      </c>
      <c r="Q2" s="72">
        <v>410101</v>
      </c>
      <c r="R2" s="72" t="s">
        <v>176</v>
      </c>
      <c r="S2" s="5">
        <v>55195862</v>
      </c>
      <c r="T2" s="5">
        <v>76639</v>
      </c>
      <c r="U2" s="5">
        <f>S2+T2</f>
        <v>55272501</v>
      </c>
    </row>
    <row r="3" spans="1:21" x14ac:dyDescent="0.3">
      <c r="A3">
        <v>6</v>
      </c>
      <c r="B3" s="59">
        <v>2</v>
      </c>
      <c r="C3" s="59">
        <v>34</v>
      </c>
      <c r="D3" s="59" t="s">
        <v>196</v>
      </c>
      <c r="E3" s="59" t="s">
        <v>237</v>
      </c>
      <c r="F3" s="59" t="s">
        <v>238</v>
      </c>
      <c r="G3" s="59">
        <v>40</v>
      </c>
      <c r="H3" s="60">
        <v>43984</v>
      </c>
      <c r="I3" s="6">
        <v>2061300</v>
      </c>
      <c r="J3" s="6">
        <v>0</v>
      </c>
      <c r="K3" s="6">
        <v>0</v>
      </c>
      <c r="L3" s="6">
        <v>2061300</v>
      </c>
      <c r="M3" s="6">
        <f t="shared" si="0"/>
        <v>2061300</v>
      </c>
      <c r="N3" s="72">
        <v>410101</v>
      </c>
      <c r="O3" s="72" t="s">
        <v>176</v>
      </c>
      <c r="Q3" s="72">
        <v>510103</v>
      </c>
      <c r="R3" s="72" t="s">
        <v>180</v>
      </c>
      <c r="S3" s="5">
        <v>49159</v>
      </c>
      <c r="T3" s="5">
        <v>9340</v>
      </c>
      <c r="U3" s="5">
        <f t="shared" ref="U3:U9" si="1">S3+T3</f>
        <v>58499</v>
      </c>
    </row>
    <row r="4" spans="1:21" x14ac:dyDescent="0.3">
      <c r="A4">
        <v>9</v>
      </c>
      <c r="B4" s="59">
        <v>10</v>
      </c>
      <c r="C4" s="59">
        <v>34</v>
      </c>
      <c r="D4" s="59" t="s">
        <v>196</v>
      </c>
      <c r="E4" s="59" t="s">
        <v>237</v>
      </c>
      <c r="F4" s="59" t="s">
        <v>238</v>
      </c>
      <c r="G4" s="59">
        <v>48</v>
      </c>
      <c r="H4" s="60">
        <v>44081</v>
      </c>
      <c r="I4" s="6">
        <v>700000</v>
      </c>
      <c r="J4" s="6">
        <v>0</v>
      </c>
      <c r="K4" s="6">
        <v>0</v>
      </c>
      <c r="L4" s="6">
        <v>700000</v>
      </c>
      <c r="M4" s="6">
        <f t="shared" si="0"/>
        <v>700000</v>
      </c>
      <c r="N4" s="72">
        <v>410101</v>
      </c>
      <c r="O4" s="72" t="s">
        <v>176</v>
      </c>
      <c r="Q4" s="72">
        <v>510107</v>
      </c>
      <c r="R4" s="72" t="s">
        <v>184</v>
      </c>
      <c r="S4" s="5">
        <v>966386</v>
      </c>
      <c r="T4" s="5">
        <v>183613</v>
      </c>
      <c r="U4" s="5">
        <f t="shared" si="1"/>
        <v>1149999</v>
      </c>
    </row>
    <row r="5" spans="1:21" x14ac:dyDescent="0.3">
      <c r="A5">
        <v>6</v>
      </c>
      <c r="B5" s="59">
        <v>12</v>
      </c>
      <c r="C5" s="59">
        <v>34</v>
      </c>
      <c r="D5" s="59" t="s">
        <v>196</v>
      </c>
      <c r="E5" s="59" t="s">
        <v>245</v>
      </c>
      <c r="F5" s="59" t="s">
        <v>246</v>
      </c>
      <c r="G5" s="59">
        <v>252</v>
      </c>
      <c r="H5" s="60">
        <v>43986</v>
      </c>
      <c r="I5" s="6">
        <v>2591950</v>
      </c>
      <c r="J5" s="6">
        <v>0</v>
      </c>
      <c r="K5" s="6">
        <v>0</v>
      </c>
      <c r="L5" s="6">
        <v>2591950</v>
      </c>
      <c r="M5" s="6">
        <f t="shared" si="0"/>
        <v>2591950</v>
      </c>
      <c r="N5" s="72">
        <v>410101</v>
      </c>
      <c r="O5" s="72" t="s">
        <v>176</v>
      </c>
      <c r="Q5" s="72">
        <v>510110</v>
      </c>
      <c r="R5" s="72" t="s">
        <v>188</v>
      </c>
      <c r="S5" s="5">
        <v>15821</v>
      </c>
      <c r="T5" s="5">
        <v>5738</v>
      </c>
      <c r="U5" s="5">
        <f t="shared" si="1"/>
        <v>21559</v>
      </c>
    </row>
    <row r="6" spans="1:21" x14ac:dyDescent="0.3">
      <c r="A6">
        <v>9</v>
      </c>
      <c r="B6" s="59">
        <v>16</v>
      </c>
      <c r="C6" s="59">
        <v>34</v>
      </c>
      <c r="D6" s="59" t="s">
        <v>196</v>
      </c>
      <c r="E6" s="59" t="s">
        <v>245</v>
      </c>
      <c r="F6" s="59" t="s">
        <v>246</v>
      </c>
      <c r="G6" s="59">
        <v>253</v>
      </c>
      <c r="H6" s="60">
        <v>44083</v>
      </c>
      <c r="I6" s="6">
        <v>700000</v>
      </c>
      <c r="J6" s="6">
        <v>0</v>
      </c>
      <c r="K6" s="6">
        <v>0</v>
      </c>
      <c r="L6" s="6">
        <v>700000</v>
      </c>
      <c r="M6" s="6">
        <f t="shared" si="0"/>
        <v>700000</v>
      </c>
      <c r="N6" s="72">
        <v>410101</v>
      </c>
      <c r="O6" s="72" t="s">
        <v>176</v>
      </c>
      <c r="Q6" s="72">
        <v>510203</v>
      </c>
      <c r="R6" s="72" t="s">
        <v>146</v>
      </c>
      <c r="S6" s="5">
        <v>2076292</v>
      </c>
      <c r="T6" s="5">
        <v>394496</v>
      </c>
      <c r="U6" s="5">
        <f t="shared" si="1"/>
        <v>2470788</v>
      </c>
    </row>
    <row r="7" spans="1:21" x14ac:dyDescent="0.3">
      <c r="A7">
        <v>3</v>
      </c>
      <c r="B7" s="59">
        <v>1</v>
      </c>
      <c r="C7" s="59">
        <v>33</v>
      </c>
      <c r="D7" s="59" t="s">
        <v>196</v>
      </c>
      <c r="E7" s="59" t="s">
        <v>199</v>
      </c>
      <c r="F7" s="59" t="s">
        <v>200</v>
      </c>
      <c r="G7" s="59">
        <v>166</v>
      </c>
      <c r="H7" s="60">
        <v>43900</v>
      </c>
      <c r="I7" s="6">
        <v>0</v>
      </c>
      <c r="J7" s="6">
        <v>395620</v>
      </c>
      <c r="K7" s="6">
        <v>75168</v>
      </c>
      <c r="L7" s="6">
        <v>470788</v>
      </c>
      <c r="M7" s="6">
        <f t="shared" si="0"/>
        <v>395620</v>
      </c>
      <c r="N7">
        <v>510203</v>
      </c>
      <c r="O7" t="s">
        <v>146</v>
      </c>
      <c r="Q7" s="72">
        <v>510204</v>
      </c>
      <c r="R7" s="72" t="s">
        <v>186</v>
      </c>
      <c r="S7" s="5">
        <v>787500</v>
      </c>
      <c r="T7" s="5">
        <v>0</v>
      </c>
      <c r="U7" s="5">
        <f t="shared" si="1"/>
        <v>787500</v>
      </c>
    </row>
    <row r="8" spans="1:21" x14ac:dyDescent="0.3">
      <c r="A8">
        <v>6</v>
      </c>
      <c r="B8" s="59">
        <v>11</v>
      </c>
      <c r="C8" s="59">
        <v>34</v>
      </c>
      <c r="D8" s="59" t="s">
        <v>196</v>
      </c>
      <c r="E8" s="59" t="s">
        <v>213</v>
      </c>
      <c r="F8" s="59" t="s">
        <v>214</v>
      </c>
      <c r="G8" s="59">
        <v>81</v>
      </c>
      <c r="H8" s="60">
        <v>43986</v>
      </c>
      <c r="I8" s="6">
        <v>2591950</v>
      </c>
      <c r="J8" s="6">
        <v>0</v>
      </c>
      <c r="K8" s="6">
        <v>0</v>
      </c>
      <c r="L8" s="6">
        <v>2591950</v>
      </c>
      <c r="M8" s="6">
        <f t="shared" si="0"/>
        <v>2591950</v>
      </c>
      <c r="N8" s="72">
        <v>410101</v>
      </c>
      <c r="O8" s="72" t="s">
        <v>176</v>
      </c>
      <c r="Q8" s="72">
        <v>510301</v>
      </c>
      <c r="R8" s="72" t="s">
        <v>187</v>
      </c>
      <c r="S8" s="5">
        <v>1650000</v>
      </c>
      <c r="T8" s="5">
        <v>0</v>
      </c>
      <c r="U8" s="5">
        <f t="shared" si="1"/>
        <v>1650000</v>
      </c>
    </row>
    <row r="9" spans="1:21" x14ac:dyDescent="0.3">
      <c r="A9">
        <v>9</v>
      </c>
      <c r="B9" s="59">
        <v>14</v>
      </c>
      <c r="C9" s="59">
        <v>34</v>
      </c>
      <c r="D9" s="59" t="s">
        <v>196</v>
      </c>
      <c r="E9" s="59" t="s">
        <v>213</v>
      </c>
      <c r="F9" s="59" t="s">
        <v>214</v>
      </c>
      <c r="G9" s="59">
        <v>83</v>
      </c>
      <c r="H9" s="60">
        <v>44082</v>
      </c>
      <c r="I9" s="6">
        <v>700000</v>
      </c>
      <c r="J9" s="6">
        <v>0</v>
      </c>
      <c r="K9" s="6">
        <v>0</v>
      </c>
      <c r="L9" s="6">
        <v>700000</v>
      </c>
      <c r="M9" s="6">
        <f t="shared" si="0"/>
        <v>700000</v>
      </c>
      <c r="N9" s="72">
        <v>410101</v>
      </c>
      <c r="O9" s="72" t="s">
        <v>176</v>
      </c>
      <c r="Q9" s="72" t="s">
        <v>257</v>
      </c>
      <c r="S9" s="5">
        <v>60741020</v>
      </c>
      <c r="T9" s="5">
        <v>669826</v>
      </c>
      <c r="U9" s="5">
        <f t="shared" si="1"/>
        <v>61410846</v>
      </c>
    </row>
    <row r="10" spans="1:21" x14ac:dyDescent="0.3">
      <c r="A10">
        <v>1</v>
      </c>
      <c r="B10" s="59">
        <v>8</v>
      </c>
      <c r="C10" s="59">
        <v>34</v>
      </c>
      <c r="D10" s="59" t="s">
        <v>196</v>
      </c>
      <c r="E10" s="59" t="s">
        <v>197</v>
      </c>
      <c r="F10" s="59" t="s">
        <v>198</v>
      </c>
      <c r="G10" s="59">
        <v>464</v>
      </c>
      <c r="H10" s="60">
        <v>43857</v>
      </c>
      <c r="I10" s="6">
        <v>100000</v>
      </c>
      <c r="J10" s="6">
        <v>0</v>
      </c>
      <c r="K10" s="6">
        <v>0</v>
      </c>
      <c r="L10" s="6">
        <v>100000</v>
      </c>
      <c r="M10" s="6">
        <f t="shared" si="0"/>
        <v>100000</v>
      </c>
      <c r="N10">
        <v>510301</v>
      </c>
      <c r="O10" t="s">
        <v>187</v>
      </c>
      <c r="U10" s="5"/>
    </row>
    <row r="11" spans="1:21" x14ac:dyDescent="0.3">
      <c r="A11">
        <v>2</v>
      </c>
      <c r="B11" s="59">
        <v>3</v>
      </c>
      <c r="C11" s="59">
        <v>34</v>
      </c>
      <c r="D11" s="59" t="s">
        <v>196</v>
      </c>
      <c r="E11" s="59" t="s">
        <v>197</v>
      </c>
      <c r="F11" s="59" t="s">
        <v>198</v>
      </c>
      <c r="G11" s="59">
        <v>476</v>
      </c>
      <c r="H11" s="60">
        <v>43865</v>
      </c>
      <c r="I11" s="6">
        <v>100000</v>
      </c>
      <c r="J11" s="6">
        <v>0</v>
      </c>
      <c r="K11" s="6">
        <v>0</v>
      </c>
      <c r="L11" s="6">
        <v>100000</v>
      </c>
      <c r="M11" s="6">
        <f t="shared" si="0"/>
        <v>100000</v>
      </c>
      <c r="N11" s="59">
        <v>510301</v>
      </c>
      <c r="O11" s="59" t="s">
        <v>187</v>
      </c>
    </row>
    <row r="12" spans="1:21" x14ac:dyDescent="0.3">
      <c r="A12">
        <v>2</v>
      </c>
      <c r="B12" s="59">
        <v>4</v>
      </c>
      <c r="C12" s="59">
        <v>34</v>
      </c>
      <c r="D12" s="59" t="s">
        <v>196</v>
      </c>
      <c r="E12" s="59" t="s">
        <v>197</v>
      </c>
      <c r="F12" s="59" t="s">
        <v>198</v>
      </c>
      <c r="G12" s="59">
        <v>492</v>
      </c>
      <c r="H12" s="60">
        <v>43887</v>
      </c>
      <c r="I12" s="6">
        <v>100000</v>
      </c>
      <c r="J12" s="6">
        <v>0</v>
      </c>
      <c r="K12" s="6">
        <v>0</v>
      </c>
      <c r="L12" s="6">
        <v>100000</v>
      </c>
      <c r="M12" s="6">
        <f t="shared" si="0"/>
        <v>100000</v>
      </c>
      <c r="N12" s="59">
        <v>510301</v>
      </c>
      <c r="O12" s="59" t="s">
        <v>187</v>
      </c>
    </row>
    <row r="13" spans="1:21" x14ac:dyDescent="0.3">
      <c r="A13">
        <v>4</v>
      </c>
      <c r="B13" s="59">
        <v>1</v>
      </c>
      <c r="C13" s="59">
        <v>34</v>
      </c>
      <c r="D13" s="59" t="s">
        <v>196</v>
      </c>
      <c r="E13" s="59" t="s">
        <v>197</v>
      </c>
      <c r="F13" s="59" t="s">
        <v>198</v>
      </c>
      <c r="G13" s="59">
        <v>494</v>
      </c>
      <c r="H13" s="60">
        <v>43949</v>
      </c>
      <c r="I13" s="6">
        <v>100000</v>
      </c>
      <c r="J13" s="6">
        <v>0</v>
      </c>
      <c r="K13" s="6">
        <v>0</v>
      </c>
      <c r="L13" s="6">
        <v>100000</v>
      </c>
      <c r="M13" s="6">
        <f t="shared" si="0"/>
        <v>100000</v>
      </c>
      <c r="N13" s="59">
        <v>510301</v>
      </c>
      <c r="O13" s="59" t="s">
        <v>187</v>
      </c>
    </row>
    <row r="14" spans="1:21" x14ac:dyDescent="0.3">
      <c r="A14">
        <v>4</v>
      </c>
      <c r="B14" s="59">
        <v>2</v>
      </c>
      <c r="C14" s="59">
        <v>34</v>
      </c>
      <c r="D14" s="59" t="s">
        <v>196</v>
      </c>
      <c r="E14" s="59" t="s">
        <v>197</v>
      </c>
      <c r="F14" s="59" t="s">
        <v>198</v>
      </c>
      <c r="G14" s="59">
        <v>495</v>
      </c>
      <c r="H14" s="60">
        <v>43950</v>
      </c>
      <c r="I14" s="6">
        <v>100000</v>
      </c>
      <c r="J14" s="6">
        <v>0</v>
      </c>
      <c r="K14" s="6">
        <v>0</v>
      </c>
      <c r="L14" s="6">
        <v>100000</v>
      </c>
      <c r="M14" s="6">
        <f t="shared" si="0"/>
        <v>100000</v>
      </c>
      <c r="N14" s="59">
        <v>510301</v>
      </c>
      <c r="O14" s="59" t="s">
        <v>187</v>
      </c>
    </row>
    <row r="15" spans="1:21" x14ac:dyDescent="0.3">
      <c r="A15">
        <v>5</v>
      </c>
      <c r="B15" s="59">
        <v>1</v>
      </c>
      <c r="C15" s="59">
        <v>34</v>
      </c>
      <c r="D15" s="59" t="s">
        <v>196</v>
      </c>
      <c r="E15" s="59" t="s">
        <v>197</v>
      </c>
      <c r="F15" s="59" t="s">
        <v>198</v>
      </c>
      <c r="G15" s="59">
        <v>529</v>
      </c>
      <c r="H15" s="60">
        <v>43975</v>
      </c>
      <c r="I15" s="6">
        <v>460000</v>
      </c>
      <c r="J15" s="6">
        <v>0</v>
      </c>
      <c r="K15" s="6">
        <v>0</v>
      </c>
      <c r="L15" s="6">
        <v>460000</v>
      </c>
      <c r="M15" s="6">
        <f t="shared" si="0"/>
        <v>460000</v>
      </c>
      <c r="N15">
        <v>510301</v>
      </c>
      <c r="O15" t="s">
        <v>187</v>
      </c>
    </row>
    <row r="16" spans="1:21" x14ac:dyDescent="0.3">
      <c r="A16">
        <v>5</v>
      </c>
      <c r="B16" s="59">
        <v>2</v>
      </c>
      <c r="C16" s="59">
        <v>34</v>
      </c>
      <c r="D16" s="59" t="s">
        <v>196</v>
      </c>
      <c r="E16" s="59" t="s">
        <v>197</v>
      </c>
      <c r="F16" s="59" t="s">
        <v>198</v>
      </c>
      <c r="G16" s="59">
        <v>536</v>
      </c>
      <c r="H16" s="60">
        <v>43979</v>
      </c>
      <c r="I16" s="6">
        <v>100000</v>
      </c>
      <c r="J16" s="6">
        <v>0</v>
      </c>
      <c r="K16" s="6">
        <v>0</v>
      </c>
      <c r="L16" s="6">
        <v>100000</v>
      </c>
      <c r="M16" s="6">
        <f t="shared" si="0"/>
        <v>100000</v>
      </c>
      <c r="N16" s="59">
        <v>510301</v>
      </c>
      <c r="O16" s="59" t="s">
        <v>187</v>
      </c>
    </row>
    <row r="17" spans="1:15" x14ac:dyDescent="0.3">
      <c r="A17">
        <v>5</v>
      </c>
      <c r="B17" s="59">
        <v>3</v>
      </c>
      <c r="C17" s="59">
        <v>34</v>
      </c>
      <c r="D17" s="59" t="s">
        <v>196</v>
      </c>
      <c r="E17" s="59" t="s">
        <v>197</v>
      </c>
      <c r="F17" s="59" t="s">
        <v>198</v>
      </c>
      <c r="G17" s="59">
        <v>537</v>
      </c>
      <c r="H17" s="60">
        <v>43982</v>
      </c>
      <c r="I17" s="6">
        <v>405000</v>
      </c>
      <c r="J17" s="6">
        <v>0</v>
      </c>
      <c r="K17" s="6">
        <v>0</v>
      </c>
      <c r="L17" s="6">
        <v>405000</v>
      </c>
      <c r="M17" s="6">
        <f t="shared" si="0"/>
        <v>405000</v>
      </c>
      <c r="N17">
        <v>510301</v>
      </c>
      <c r="O17" t="s">
        <v>187</v>
      </c>
    </row>
    <row r="18" spans="1:15" x14ac:dyDescent="0.3">
      <c r="A18">
        <v>5</v>
      </c>
      <c r="B18" s="59">
        <v>4</v>
      </c>
      <c r="C18" s="59">
        <v>61</v>
      </c>
      <c r="D18" s="59" t="s">
        <v>196</v>
      </c>
      <c r="E18" s="59" t="s">
        <v>197</v>
      </c>
      <c r="F18" s="59" t="s">
        <v>198</v>
      </c>
      <c r="G18" s="59">
        <v>7</v>
      </c>
      <c r="H18" s="60">
        <v>43982</v>
      </c>
      <c r="I18" s="6">
        <v>-460000</v>
      </c>
      <c r="J18" s="6">
        <v>0</v>
      </c>
      <c r="K18" s="6">
        <v>0</v>
      </c>
      <c r="L18" s="6">
        <v>-460000</v>
      </c>
      <c r="M18" s="6">
        <f t="shared" si="0"/>
        <v>-460000</v>
      </c>
      <c r="N18">
        <v>510301</v>
      </c>
      <c r="O18" t="s">
        <v>187</v>
      </c>
    </row>
    <row r="19" spans="1:15" x14ac:dyDescent="0.3">
      <c r="A19">
        <v>7</v>
      </c>
      <c r="B19" s="59">
        <v>1</v>
      </c>
      <c r="C19" s="59">
        <v>34</v>
      </c>
      <c r="D19" s="59" t="s">
        <v>196</v>
      </c>
      <c r="E19" s="59" t="s">
        <v>197</v>
      </c>
      <c r="F19" s="59" t="s">
        <v>198</v>
      </c>
      <c r="G19" s="59">
        <v>550</v>
      </c>
      <c r="H19" s="60">
        <v>44011</v>
      </c>
      <c r="I19" s="6">
        <v>100000</v>
      </c>
      <c r="J19" s="6">
        <v>0</v>
      </c>
      <c r="K19" s="6">
        <v>0</v>
      </c>
      <c r="L19" s="6">
        <v>100000</v>
      </c>
      <c r="M19" s="6">
        <f t="shared" si="0"/>
        <v>100000</v>
      </c>
      <c r="N19">
        <v>510301</v>
      </c>
      <c r="O19" t="s">
        <v>187</v>
      </c>
    </row>
    <row r="20" spans="1:15" x14ac:dyDescent="0.3">
      <c r="A20">
        <v>8</v>
      </c>
      <c r="B20" s="59">
        <v>2</v>
      </c>
      <c r="C20" s="59">
        <v>34</v>
      </c>
      <c r="D20" s="59" t="s">
        <v>196</v>
      </c>
      <c r="E20" s="59" t="s">
        <v>197</v>
      </c>
      <c r="F20" s="59" t="s">
        <v>198</v>
      </c>
      <c r="G20" s="59">
        <v>565</v>
      </c>
      <c r="H20" s="60">
        <v>44042</v>
      </c>
      <c r="I20" s="6">
        <v>100000</v>
      </c>
      <c r="J20" s="6">
        <v>0</v>
      </c>
      <c r="K20" s="6">
        <v>0</v>
      </c>
      <c r="L20" s="6">
        <v>100000</v>
      </c>
      <c r="M20" s="6">
        <f t="shared" si="0"/>
        <v>100000</v>
      </c>
      <c r="N20">
        <v>510301</v>
      </c>
      <c r="O20" t="s">
        <v>187</v>
      </c>
    </row>
    <row r="21" spans="1:15" x14ac:dyDescent="0.3">
      <c r="A21">
        <v>9</v>
      </c>
      <c r="B21" s="59">
        <v>1</v>
      </c>
      <c r="C21" s="59">
        <v>34</v>
      </c>
      <c r="D21" s="59" t="s">
        <v>196</v>
      </c>
      <c r="E21" s="59" t="s">
        <v>197</v>
      </c>
      <c r="F21" s="59" t="s">
        <v>198</v>
      </c>
      <c r="G21" s="59">
        <v>568</v>
      </c>
      <c r="H21" s="60">
        <v>44073</v>
      </c>
      <c r="I21" s="6">
        <v>100000</v>
      </c>
      <c r="J21" s="6">
        <v>0</v>
      </c>
      <c r="K21" s="6">
        <v>0</v>
      </c>
      <c r="L21" s="6">
        <v>100000</v>
      </c>
      <c r="M21" s="6">
        <f t="shared" si="0"/>
        <v>100000</v>
      </c>
      <c r="N21">
        <v>510301</v>
      </c>
      <c r="O21" t="s">
        <v>187</v>
      </c>
    </row>
    <row r="22" spans="1:15" x14ac:dyDescent="0.3">
      <c r="A22">
        <v>9</v>
      </c>
      <c r="B22" s="59">
        <v>20</v>
      </c>
      <c r="C22" s="59">
        <v>34</v>
      </c>
      <c r="D22" s="59" t="s">
        <v>196</v>
      </c>
      <c r="E22" s="59" t="s">
        <v>197</v>
      </c>
      <c r="F22" s="59" t="s">
        <v>198</v>
      </c>
      <c r="G22" s="59">
        <v>569</v>
      </c>
      <c r="H22" s="60">
        <v>44095</v>
      </c>
      <c r="I22" s="6">
        <v>100000</v>
      </c>
      <c r="J22" s="6">
        <v>0</v>
      </c>
      <c r="K22" s="6">
        <v>0</v>
      </c>
      <c r="L22" s="6">
        <v>100000</v>
      </c>
      <c r="M22" s="6">
        <f t="shared" si="0"/>
        <v>100000</v>
      </c>
      <c r="N22">
        <v>510301</v>
      </c>
      <c r="O22" t="s">
        <v>187</v>
      </c>
    </row>
    <row r="23" spans="1:15" x14ac:dyDescent="0.3">
      <c r="A23">
        <v>10</v>
      </c>
      <c r="B23" s="59">
        <v>4</v>
      </c>
      <c r="C23" s="59">
        <v>34</v>
      </c>
      <c r="D23" s="59" t="s">
        <v>196</v>
      </c>
      <c r="E23" s="59" t="s">
        <v>197</v>
      </c>
      <c r="F23" s="59" t="s">
        <v>198</v>
      </c>
      <c r="G23" s="59">
        <v>586</v>
      </c>
      <c r="H23" s="60">
        <v>44132</v>
      </c>
      <c r="I23" s="6">
        <v>85000</v>
      </c>
      <c r="J23" s="6">
        <v>0</v>
      </c>
      <c r="K23" s="6">
        <v>0</v>
      </c>
      <c r="L23" s="6">
        <v>85000</v>
      </c>
      <c r="M23" s="6">
        <f t="shared" si="0"/>
        <v>85000</v>
      </c>
      <c r="N23">
        <v>510301</v>
      </c>
      <c r="O23" t="s">
        <v>187</v>
      </c>
    </row>
    <row r="24" spans="1:15" x14ac:dyDescent="0.3">
      <c r="A24" s="59">
        <v>12</v>
      </c>
      <c r="B24" s="59">
        <v>4</v>
      </c>
      <c r="C24" s="59">
        <v>34</v>
      </c>
      <c r="D24" s="59" t="s">
        <v>196</v>
      </c>
      <c r="E24" s="59" t="s">
        <v>197</v>
      </c>
      <c r="F24" s="59" t="s">
        <v>198</v>
      </c>
      <c r="G24" s="59">
        <v>589</v>
      </c>
      <c r="H24" s="60">
        <v>44192</v>
      </c>
      <c r="I24" s="6">
        <v>80000</v>
      </c>
      <c r="J24" s="6">
        <v>0</v>
      </c>
      <c r="K24" s="6">
        <v>0</v>
      </c>
      <c r="L24" s="6">
        <v>80000</v>
      </c>
      <c r="M24" s="6">
        <f t="shared" si="0"/>
        <v>80000</v>
      </c>
      <c r="N24">
        <v>510301</v>
      </c>
      <c r="O24" t="s">
        <v>187</v>
      </c>
    </row>
    <row r="25" spans="1:15" x14ac:dyDescent="0.3">
      <c r="A25" s="59">
        <v>12</v>
      </c>
      <c r="B25" s="59">
        <v>5</v>
      </c>
      <c r="C25" s="59">
        <v>34</v>
      </c>
      <c r="D25" s="59" t="s">
        <v>196</v>
      </c>
      <c r="E25" s="59" t="s">
        <v>197</v>
      </c>
      <c r="F25" s="59" t="s">
        <v>198</v>
      </c>
      <c r="G25" s="59">
        <v>590</v>
      </c>
      <c r="H25" s="60">
        <v>44192</v>
      </c>
      <c r="I25" s="6">
        <v>80000</v>
      </c>
      <c r="J25" s="6">
        <v>0</v>
      </c>
      <c r="K25" s="6">
        <v>0</v>
      </c>
      <c r="L25" s="6">
        <v>80000</v>
      </c>
      <c r="M25" s="6">
        <f t="shared" si="0"/>
        <v>80000</v>
      </c>
      <c r="N25">
        <v>510301</v>
      </c>
      <c r="O25" t="s">
        <v>187</v>
      </c>
    </row>
    <row r="26" spans="1:15" x14ac:dyDescent="0.3">
      <c r="A26" s="59">
        <v>6</v>
      </c>
      <c r="B26" s="59">
        <v>13</v>
      </c>
      <c r="C26" s="59">
        <v>34</v>
      </c>
      <c r="D26" s="59" t="s">
        <v>196</v>
      </c>
      <c r="E26" s="59" t="s">
        <v>233</v>
      </c>
      <c r="F26" s="59" t="s">
        <v>234</v>
      </c>
      <c r="G26" s="59">
        <v>219</v>
      </c>
      <c r="H26" s="60">
        <v>43982</v>
      </c>
      <c r="I26" s="6">
        <v>2530650</v>
      </c>
      <c r="J26" s="6">
        <v>0</v>
      </c>
      <c r="K26" s="6">
        <v>0</v>
      </c>
      <c r="L26" s="6">
        <v>2530650</v>
      </c>
      <c r="M26" s="6">
        <f t="shared" si="0"/>
        <v>2530650</v>
      </c>
      <c r="N26" s="72">
        <v>410101</v>
      </c>
      <c r="O26" s="72" t="s">
        <v>176</v>
      </c>
    </row>
    <row r="27" spans="1:15" x14ac:dyDescent="0.3">
      <c r="A27" s="59">
        <v>6</v>
      </c>
      <c r="B27" s="59">
        <v>14</v>
      </c>
      <c r="C27" s="59">
        <v>34</v>
      </c>
      <c r="D27" s="59" t="s">
        <v>196</v>
      </c>
      <c r="E27" s="59" t="s">
        <v>233</v>
      </c>
      <c r="F27" s="59" t="s">
        <v>234</v>
      </c>
      <c r="G27" s="59">
        <v>220</v>
      </c>
      <c r="H27" s="60">
        <v>43982</v>
      </c>
      <c r="I27" s="6">
        <v>2030650</v>
      </c>
      <c r="J27" s="6">
        <v>0</v>
      </c>
      <c r="K27" s="6">
        <v>0</v>
      </c>
      <c r="L27" s="6">
        <v>2030650</v>
      </c>
      <c r="M27" s="6">
        <f t="shared" si="0"/>
        <v>2030650</v>
      </c>
      <c r="N27" s="72">
        <v>410101</v>
      </c>
      <c r="O27" s="72" t="s">
        <v>176</v>
      </c>
    </row>
    <row r="28" spans="1:15" x14ac:dyDescent="0.3">
      <c r="A28" s="59">
        <v>6</v>
      </c>
      <c r="B28" s="59">
        <v>20</v>
      </c>
      <c r="C28" s="59">
        <v>61</v>
      </c>
      <c r="D28" s="59" t="s">
        <v>196</v>
      </c>
      <c r="E28" s="59" t="s">
        <v>233</v>
      </c>
      <c r="F28" s="59" t="s">
        <v>234</v>
      </c>
      <c r="G28" s="59">
        <v>46</v>
      </c>
      <c r="H28" s="60">
        <v>43987</v>
      </c>
      <c r="I28" s="6">
        <v>-2530650</v>
      </c>
      <c r="J28" s="6">
        <v>0</v>
      </c>
      <c r="K28" s="6">
        <v>0</v>
      </c>
      <c r="L28" s="6">
        <v>-2530650</v>
      </c>
      <c r="M28" s="6">
        <f t="shared" si="0"/>
        <v>-2530650</v>
      </c>
      <c r="N28" s="72">
        <v>410101</v>
      </c>
      <c r="O28" s="72" t="s">
        <v>176</v>
      </c>
    </row>
    <row r="29" spans="1:15" x14ac:dyDescent="0.3">
      <c r="A29" s="59">
        <v>10</v>
      </c>
      <c r="B29" s="59">
        <v>2</v>
      </c>
      <c r="C29" s="59">
        <v>34</v>
      </c>
      <c r="D29" s="59" t="s">
        <v>196</v>
      </c>
      <c r="E29" s="59" t="s">
        <v>233</v>
      </c>
      <c r="F29" s="59" t="s">
        <v>234</v>
      </c>
      <c r="G29" s="59">
        <v>236</v>
      </c>
      <c r="H29" s="60">
        <v>44103</v>
      </c>
      <c r="I29" s="6">
        <v>700000</v>
      </c>
      <c r="J29" s="6">
        <v>0</v>
      </c>
      <c r="K29" s="6">
        <v>0</v>
      </c>
      <c r="L29" s="6">
        <v>700000</v>
      </c>
      <c r="M29" s="6">
        <f t="shared" si="0"/>
        <v>700000</v>
      </c>
      <c r="N29" s="72">
        <v>410101</v>
      </c>
      <c r="O29" s="72" t="s">
        <v>176</v>
      </c>
    </row>
    <row r="30" spans="1:15" x14ac:dyDescent="0.3">
      <c r="A30" s="59">
        <v>1</v>
      </c>
      <c r="B30" s="59">
        <v>5</v>
      </c>
      <c r="C30" s="59">
        <v>34</v>
      </c>
      <c r="D30" s="59" t="s">
        <v>196</v>
      </c>
      <c r="E30" s="59" t="s">
        <v>310</v>
      </c>
      <c r="F30" s="59" t="s">
        <v>311</v>
      </c>
      <c r="G30" s="59">
        <v>14</v>
      </c>
      <c r="H30" s="60">
        <v>43823</v>
      </c>
      <c r="I30" s="6">
        <v>500000</v>
      </c>
      <c r="J30" s="6">
        <v>0</v>
      </c>
      <c r="K30" s="6">
        <v>0</v>
      </c>
      <c r="L30" s="6">
        <v>500000</v>
      </c>
      <c r="M30" s="6">
        <f t="shared" si="0"/>
        <v>500000</v>
      </c>
      <c r="N30" s="72">
        <v>410101</v>
      </c>
      <c r="O30" s="72" t="s">
        <v>176</v>
      </c>
    </row>
    <row r="31" spans="1:15" x14ac:dyDescent="0.3">
      <c r="A31" s="59">
        <v>6</v>
      </c>
      <c r="B31" s="59">
        <v>9</v>
      </c>
      <c r="C31" s="59">
        <v>34</v>
      </c>
      <c r="D31" s="59" t="s">
        <v>196</v>
      </c>
      <c r="E31" s="59" t="s">
        <v>310</v>
      </c>
      <c r="F31" s="59" t="s">
        <v>311</v>
      </c>
      <c r="G31" s="59">
        <v>16</v>
      </c>
      <c r="H31" s="60">
        <v>43985</v>
      </c>
      <c r="I31" s="6">
        <v>3122600</v>
      </c>
      <c r="J31" s="6">
        <v>0</v>
      </c>
      <c r="K31" s="6">
        <v>0</v>
      </c>
      <c r="L31" s="6">
        <v>3122600</v>
      </c>
      <c r="M31" s="6">
        <f t="shared" si="0"/>
        <v>3122600</v>
      </c>
      <c r="N31" s="72">
        <v>410101</v>
      </c>
      <c r="O31" s="72" t="s">
        <v>176</v>
      </c>
    </row>
    <row r="32" spans="1:15" x14ac:dyDescent="0.3">
      <c r="A32" s="59">
        <v>9</v>
      </c>
      <c r="B32" s="59">
        <v>19</v>
      </c>
      <c r="C32" s="59">
        <v>34</v>
      </c>
      <c r="D32" s="59" t="s">
        <v>196</v>
      </c>
      <c r="E32" s="59" t="s">
        <v>310</v>
      </c>
      <c r="F32" s="59" t="s">
        <v>311</v>
      </c>
      <c r="G32" s="59">
        <v>22</v>
      </c>
      <c r="H32" s="60">
        <v>44089</v>
      </c>
      <c r="I32" s="6">
        <v>700000</v>
      </c>
      <c r="J32" s="6">
        <v>0</v>
      </c>
      <c r="K32" s="6">
        <v>0</v>
      </c>
      <c r="L32" s="6">
        <v>700000</v>
      </c>
      <c r="M32" s="6">
        <f t="shared" si="0"/>
        <v>700000</v>
      </c>
      <c r="N32" s="72">
        <v>410101</v>
      </c>
      <c r="O32" s="72" t="s">
        <v>176</v>
      </c>
    </row>
    <row r="33" spans="1:15" x14ac:dyDescent="0.3">
      <c r="A33" s="59">
        <v>9</v>
      </c>
      <c r="B33" s="59">
        <v>21</v>
      </c>
      <c r="C33" s="59">
        <v>34</v>
      </c>
      <c r="D33" s="59" t="s">
        <v>196</v>
      </c>
      <c r="E33" s="59" t="s">
        <v>218</v>
      </c>
      <c r="F33" s="59" t="s">
        <v>219</v>
      </c>
      <c r="G33" s="59">
        <v>1403</v>
      </c>
      <c r="H33" s="60">
        <v>44095</v>
      </c>
      <c r="I33" s="6">
        <v>700000</v>
      </c>
      <c r="J33" s="6">
        <v>0</v>
      </c>
      <c r="K33" s="6">
        <v>0</v>
      </c>
      <c r="L33" s="6">
        <v>700000</v>
      </c>
      <c r="M33" s="6">
        <f t="shared" si="0"/>
        <v>700000</v>
      </c>
      <c r="N33" s="72">
        <v>410101</v>
      </c>
      <c r="O33" s="72" t="s">
        <v>176</v>
      </c>
    </row>
    <row r="34" spans="1:15" x14ac:dyDescent="0.3">
      <c r="A34" s="59">
        <v>10</v>
      </c>
      <c r="B34" s="59">
        <v>1</v>
      </c>
      <c r="C34" s="59">
        <v>34</v>
      </c>
      <c r="D34" s="59" t="s">
        <v>196</v>
      </c>
      <c r="E34" s="59" t="s">
        <v>207</v>
      </c>
      <c r="F34" s="59" t="s">
        <v>208</v>
      </c>
      <c r="G34" s="59">
        <v>339</v>
      </c>
      <c r="H34" s="60">
        <v>44099</v>
      </c>
      <c r="I34" s="6">
        <v>700000</v>
      </c>
      <c r="J34" s="6">
        <v>0</v>
      </c>
      <c r="K34" s="6">
        <v>0</v>
      </c>
      <c r="L34" s="6">
        <v>700000</v>
      </c>
      <c r="M34" s="6">
        <f t="shared" ref="M34:M65" si="2">SUM(I34:J34)</f>
        <v>700000</v>
      </c>
      <c r="N34" s="72">
        <v>410101</v>
      </c>
      <c r="O34" s="72" t="s">
        <v>176</v>
      </c>
    </row>
    <row r="35" spans="1:15" x14ac:dyDescent="0.3">
      <c r="A35" s="59">
        <v>1</v>
      </c>
      <c r="B35" s="59">
        <v>7</v>
      </c>
      <c r="C35" s="59">
        <v>34</v>
      </c>
      <c r="D35" s="59" t="s">
        <v>196</v>
      </c>
      <c r="E35" s="59" t="s">
        <v>247</v>
      </c>
      <c r="F35" s="59" t="s">
        <v>248</v>
      </c>
      <c r="G35" s="59">
        <v>104</v>
      </c>
      <c r="H35" s="60">
        <v>43829</v>
      </c>
      <c r="I35" s="6">
        <v>516500</v>
      </c>
      <c r="J35" s="6">
        <v>0</v>
      </c>
      <c r="K35" s="6">
        <v>0</v>
      </c>
      <c r="L35" s="6">
        <v>516500</v>
      </c>
      <c r="M35" s="6">
        <f t="shared" si="2"/>
        <v>516500</v>
      </c>
      <c r="N35" s="72">
        <v>410101</v>
      </c>
      <c r="O35" s="72" t="s">
        <v>176</v>
      </c>
    </row>
    <row r="36" spans="1:15" x14ac:dyDescent="0.3">
      <c r="A36" s="59">
        <v>6</v>
      </c>
      <c r="B36" s="59">
        <v>18</v>
      </c>
      <c r="C36" s="59">
        <v>34</v>
      </c>
      <c r="D36" s="59" t="s">
        <v>196</v>
      </c>
      <c r="E36" s="59" t="s">
        <v>247</v>
      </c>
      <c r="F36" s="59" t="s">
        <v>317</v>
      </c>
      <c r="G36" s="59">
        <v>114</v>
      </c>
      <c r="H36" s="60">
        <v>43993</v>
      </c>
      <c r="I36" s="6">
        <v>2061300</v>
      </c>
      <c r="J36" s="6">
        <v>0</v>
      </c>
      <c r="K36" s="6">
        <v>0</v>
      </c>
      <c r="L36" s="6">
        <v>2061300</v>
      </c>
      <c r="M36" s="6">
        <f t="shared" si="2"/>
        <v>2061300</v>
      </c>
      <c r="N36" s="72">
        <v>410101</v>
      </c>
      <c r="O36" s="72" t="s">
        <v>176</v>
      </c>
    </row>
    <row r="37" spans="1:15" x14ac:dyDescent="0.3">
      <c r="A37" s="59">
        <v>9</v>
      </c>
      <c r="B37" s="59">
        <v>5</v>
      </c>
      <c r="C37" s="59">
        <v>34</v>
      </c>
      <c r="D37" s="59" t="s">
        <v>196</v>
      </c>
      <c r="E37" s="59" t="s">
        <v>247</v>
      </c>
      <c r="F37" s="59" t="s">
        <v>317</v>
      </c>
      <c r="G37" s="59">
        <v>115</v>
      </c>
      <c r="H37" s="60">
        <v>44078</v>
      </c>
      <c r="I37" s="6">
        <v>700000</v>
      </c>
      <c r="J37" s="6">
        <v>0</v>
      </c>
      <c r="K37" s="6">
        <v>0</v>
      </c>
      <c r="L37" s="6">
        <v>700000</v>
      </c>
      <c r="M37" s="6">
        <f t="shared" si="2"/>
        <v>700000</v>
      </c>
      <c r="N37" s="72">
        <v>410101</v>
      </c>
      <c r="O37" s="72" t="s">
        <v>176</v>
      </c>
    </row>
    <row r="38" spans="1:15" x14ac:dyDescent="0.3">
      <c r="A38" s="59">
        <v>6</v>
      </c>
      <c r="B38" s="59">
        <v>19</v>
      </c>
      <c r="C38" s="59">
        <v>34</v>
      </c>
      <c r="D38" s="59" t="s">
        <v>196</v>
      </c>
      <c r="E38" s="59" t="s">
        <v>239</v>
      </c>
      <c r="F38" s="59" t="s">
        <v>240</v>
      </c>
      <c r="G38" s="59">
        <v>45</v>
      </c>
      <c r="H38" s="60">
        <v>44001</v>
      </c>
      <c r="I38" s="6">
        <v>1000000</v>
      </c>
      <c r="J38" s="6">
        <v>0</v>
      </c>
      <c r="K38" s="6">
        <v>0</v>
      </c>
      <c r="L38" s="6">
        <v>1000000</v>
      </c>
      <c r="M38" s="6">
        <f t="shared" si="2"/>
        <v>1000000</v>
      </c>
      <c r="N38" s="72">
        <v>410101</v>
      </c>
      <c r="O38" s="72" t="s">
        <v>176</v>
      </c>
    </row>
    <row r="39" spans="1:15" x14ac:dyDescent="0.3">
      <c r="A39" s="59">
        <v>9</v>
      </c>
      <c r="B39" s="59">
        <v>7</v>
      </c>
      <c r="C39" s="59">
        <v>34</v>
      </c>
      <c r="D39" s="59" t="s">
        <v>196</v>
      </c>
      <c r="E39" s="59" t="s">
        <v>239</v>
      </c>
      <c r="F39" s="59" t="s">
        <v>240</v>
      </c>
      <c r="G39" s="59" t="s">
        <v>303</v>
      </c>
      <c r="H39" s="60">
        <v>44078</v>
      </c>
      <c r="I39" s="6">
        <v>700000</v>
      </c>
      <c r="J39" s="6">
        <v>0</v>
      </c>
      <c r="K39" s="6">
        <v>0</v>
      </c>
      <c r="L39" s="6">
        <v>700000</v>
      </c>
      <c r="M39" s="6">
        <f t="shared" si="2"/>
        <v>700000</v>
      </c>
      <c r="N39" s="72">
        <v>410101</v>
      </c>
      <c r="O39" s="72" t="s">
        <v>176</v>
      </c>
    </row>
    <row r="40" spans="1:15" x14ac:dyDescent="0.3">
      <c r="A40" s="59">
        <v>2</v>
      </c>
      <c r="B40" s="59">
        <v>1</v>
      </c>
      <c r="C40" s="59">
        <v>33</v>
      </c>
      <c r="D40" s="59" t="s">
        <v>196</v>
      </c>
      <c r="E40" s="59" t="s">
        <v>314</v>
      </c>
      <c r="F40" s="59" t="s">
        <v>315</v>
      </c>
      <c r="G40" s="59">
        <v>2726</v>
      </c>
      <c r="H40" s="60">
        <v>43854</v>
      </c>
      <c r="I40" s="6">
        <v>0</v>
      </c>
      <c r="J40" s="6">
        <v>840336</v>
      </c>
      <c r="K40" s="6">
        <v>159664</v>
      </c>
      <c r="L40" s="6">
        <v>1000000</v>
      </c>
      <c r="M40" s="6">
        <f t="shared" si="2"/>
        <v>840336</v>
      </c>
      <c r="N40" s="72">
        <v>510203</v>
      </c>
      <c r="O40" s="72" t="s">
        <v>146</v>
      </c>
    </row>
    <row r="41" spans="1:15" x14ac:dyDescent="0.3">
      <c r="A41" s="59">
        <v>8</v>
      </c>
      <c r="B41" s="59">
        <v>1</v>
      </c>
      <c r="C41" s="59">
        <v>33</v>
      </c>
      <c r="D41" s="59" t="s">
        <v>196</v>
      </c>
      <c r="E41" s="59" t="s">
        <v>314</v>
      </c>
      <c r="F41" s="59" t="s">
        <v>315</v>
      </c>
      <c r="G41" s="59">
        <v>2983</v>
      </c>
      <c r="H41" s="60">
        <v>44048</v>
      </c>
      <c r="I41" s="6">
        <v>0</v>
      </c>
      <c r="J41" s="6">
        <v>840336</v>
      </c>
      <c r="K41" s="6">
        <v>159664</v>
      </c>
      <c r="L41" s="6">
        <v>1000000</v>
      </c>
      <c r="M41" s="6">
        <f t="shared" si="2"/>
        <v>840336</v>
      </c>
      <c r="N41" s="72">
        <v>510203</v>
      </c>
      <c r="O41" s="72" t="s">
        <v>146</v>
      </c>
    </row>
    <row r="42" spans="1:15" x14ac:dyDescent="0.3">
      <c r="A42" s="59">
        <v>6</v>
      </c>
      <c r="B42" s="59">
        <v>16</v>
      </c>
      <c r="C42" s="59">
        <v>34</v>
      </c>
      <c r="D42" s="59" t="s">
        <v>196</v>
      </c>
      <c r="E42" s="59" t="s">
        <v>230</v>
      </c>
      <c r="F42" s="59" t="s">
        <v>249</v>
      </c>
      <c r="G42" s="59">
        <v>40</v>
      </c>
      <c r="H42" s="60">
        <v>43990</v>
      </c>
      <c r="I42" s="6">
        <v>1928638</v>
      </c>
      <c r="J42" s="6">
        <v>0</v>
      </c>
      <c r="K42" s="6">
        <v>0</v>
      </c>
      <c r="L42" s="6">
        <v>1928638</v>
      </c>
      <c r="M42" s="6">
        <f t="shared" si="2"/>
        <v>1928638</v>
      </c>
      <c r="N42" s="72">
        <v>410101</v>
      </c>
      <c r="O42" s="72" t="s">
        <v>176</v>
      </c>
    </row>
    <row r="43" spans="1:15" x14ac:dyDescent="0.3">
      <c r="A43" s="59">
        <v>9</v>
      </c>
      <c r="B43" s="59">
        <v>8</v>
      </c>
      <c r="C43" s="59">
        <v>34</v>
      </c>
      <c r="D43" s="59" t="s">
        <v>196</v>
      </c>
      <c r="E43" s="59" t="s">
        <v>230</v>
      </c>
      <c r="F43" s="59" t="s">
        <v>249</v>
      </c>
      <c r="G43" s="59">
        <v>41</v>
      </c>
      <c r="H43" s="60">
        <v>44078</v>
      </c>
      <c r="I43" s="6">
        <v>700000</v>
      </c>
      <c r="J43" s="6">
        <v>0</v>
      </c>
      <c r="K43" s="6">
        <v>0</v>
      </c>
      <c r="L43" s="6">
        <v>700000</v>
      </c>
      <c r="M43" s="6">
        <f t="shared" si="2"/>
        <v>700000</v>
      </c>
      <c r="N43" s="72">
        <v>410101</v>
      </c>
      <c r="O43" s="72" t="s">
        <v>176</v>
      </c>
    </row>
    <row r="44" spans="1:15" x14ac:dyDescent="0.3">
      <c r="A44" s="59">
        <v>6</v>
      </c>
      <c r="B44" s="59">
        <v>8</v>
      </c>
      <c r="C44" s="59">
        <v>34</v>
      </c>
      <c r="D44" s="59" t="s">
        <v>196</v>
      </c>
      <c r="E44" s="59" t="s">
        <v>211</v>
      </c>
      <c r="F44" s="59" t="s">
        <v>212</v>
      </c>
      <c r="G44" s="59">
        <v>28</v>
      </c>
      <c r="H44" s="60">
        <v>43985</v>
      </c>
      <c r="I44" s="6">
        <v>1591950</v>
      </c>
      <c r="J44" s="6">
        <v>0</v>
      </c>
      <c r="K44" s="6">
        <v>0</v>
      </c>
      <c r="L44" s="6">
        <v>1591950</v>
      </c>
      <c r="M44" s="6">
        <f t="shared" si="2"/>
        <v>1591950</v>
      </c>
      <c r="N44" s="72">
        <v>410101</v>
      </c>
      <c r="O44" s="72" t="s">
        <v>176</v>
      </c>
    </row>
    <row r="45" spans="1:15" x14ac:dyDescent="0.3">
      <c r="A45" s="59">
        <v>9</v>
      </c>
      <c r="B45" s="59">
        <v>3</v>
      </c>
      <c r="C45" s="59">
        <v>34</v>
      </c>
      <c r="D45" s="59" t="s">
        <v>196</v>
      </c>
      <c r="E45" s="59" t="s">
        <v>211</v>
      </c>
      <c r="F45" s="59" t="s">
        <v>212</v>
      </c>
      <c r="G45" s="59">
        <v>31</v>
      </c>
      <c r="H45" s="60">
        <v>44077</v>
      </c>
      <c r="I45" s="6">
        <v>700000</v>
      </c>
      <c r="J45" s="6">
        <v>0</v>
      </c>
      <c r="K45" s="6">
        <v>0</v>
      </c>
      <c r="L45" s="6">
        <v>700000</v>
      </c>
      <c r="M45" s="6">
        <f t="shared" si="2"/>
        <v>700000</v>
      </c>
      <c r="N45" s="72">
        <v>410101</v>
      </c>
      <c r="O45" s="72" t="s">
        <v>176</v>
      </c>
    </row>
    <row r="46" spans="1:15" x14ac:dyDescent="0.3">
      <c r="A46" s="59">
        <v>12</v>
      </c>
      <c r="B46" s="59">
        <v>1</v>
      </c>
      <c r="C46" s="59">
        <v>33</v>
      </c>
      <c r="D46" s="59" t="s">
        <v>196</v>
      </c>
      <c r="E46" s="59" t="s">
        <v>205</v>
      </c>
      <c r="F46" s="59" t="s">
        <v>206</v>
      </c>
      <c r="G46" s="59">
        <v>1711</v>
      </c>
      <c r="H46" s="60">
        <v>44195</v>
      </c>
      <c r="I46" s="6">
        <v>0</v>
      </c>
      <c r="J46" s="6">
        <v>966386</v>
      </c>
      <c r="K46" s="6">
        <v>183613</v>
      </c>
      <c r="L46" s="6">
        <v>1149999</v>
      </c>
      <c r="M46" s="6">
        <f t="shared" si="2"/>
        <v>966386</v>
      </c>
      <c r="N46">
        <v>510107</v>
      </c>
      <c r="O46" t="s">
        <v>184</v>
      </c>
    </row>
    <row r="47" spans="1:15" x14ac:dyDescent="0.3">
      <c r="A47" s="59">
        <v>9</v>
      </c>
      <c r="B47" s="59">
        <v>11</v>
      </c>
      <c r="C47" s="59">
        <v>34</v>
      </c>
      <c r="D47" s="59" t="s">
        <v>196</v>
      </c>
      <c r="E47" s="59" t="s">
        <v>226</v>
      </c>
      <c r="F47" s="59" t="s">
        <v>227</v>
      </c>
      <c r="G47" s="59">
        <v>331968</v>
      </c>
      <c r="H47" s="60">
        <v>44082</v>
      </c>
      <c r="I47" s="6">
        <v>700000</v>
      </c>
      <c r="J47" s="6">
        <v>0</v>
      </c>
      <c r="K47" s="6">
        <v>0</v>
      </c>
      <c r="L47" s="6">
        <v>700000</v>
      </c>
      <c r="M47" s="6">
        <f t="shared" si="2"/>
        <v>700000</v>
      </c>
      <c r="N47" s="72">
        <v>410101</v>
      </c>
      <c r="O47" s="72" t="s">
        <v>176</v>
      </c>
    </row>
    <row r="48" spans="1:15" x14ac:dyDescent="0.3">
      <c r="A48" s="59">
        <v>1</v>
      </c>
      <c r="B48" s="59">
        <v>6</v>
      </c>
      <c r="C48" s="59">
        <v>34</v>
      </c>
      <c r="D48" s="59" t="s">
        <v>196</v>
      </c>
      <c r="E48" s="59" t="s">
        <v>312</v>
      </c>
      <c r="F48" s="59" t="s">
        <v>313</v>
      </c>
      <c r="G48" s="59">
        <v>1</v>
      </c>
      <c r="H48" s="60">
        <v>43829</v>
      </c>
      <c r="I48" s="6">
        <v>150000</v>
      </c>
      <c r="J48" s="6">
        <v>0</v>
      </c>
      <c r="K48" s="6">
        <v>0</v>
      </c>
      <c r="L48" s="6">
        <v>150000</v>
      </c>
      <c r="M48" s="6">
        <f t="shared" si="2"/>
        <v>150000</v>
      </c>
      <c r="N48" s="72">
        <v>410101</v>
      </c>
      <c r="O48" s="72" t="s">
        <v>176</v>
      </c>
    </row>
    <row r="49" spans="1:15" x14ac:dyDescent="0.3">
      <c r="A49" s="59">
        <v>6</v>
      </c>
      <c r="B49" s="59">
        <v>5</v>
      </c>
      <c r="C49" s="59">
        <v>34</v>
      </c>
      <c r="D49" s="59" t="s">
        <v>196</v>
      </c>
      <c r="E49" s="59" t="s">
        <v>235</v>
      </c>
      <c r="F49" s="59" t="s">
        <v>236</v>
      </c>
      <c r="G49" s="59">
        <v>312</v>
      </c>
      <c r="H49" s="60">
        <v>43985</v>
      </c>
      <c r="I49" s="6">
        <v>5775850</v>
      </c>
      <c r="J49" s="6">
        <v>0</v>
      </c>
      <c r="K49" s="6">
        <v>0</v>
      </c>
      <c r="L49" s="6">
        <v>5775850</v>
      </c>
      <c r="M49" s="6">
        <f t="shared" si="2"/>
        <v>5775850</v>
      </c>
      <c r="N49" s="72">
        <v>410101</v>
      </c>
      <c r="O49" s="72" t="s">
        <v>176</v>
      </c>
    </row>
    <row r="50" spans="1:15" x14ac:dyDescent="0.3">
      <c r="A50" s="59">
        <v>9</v>
      </c>
      <c r="B50" s="59">
        <v>2</v>
      </c>
      <c r="C50" s="59">
        <v>34</v>
      </c>
      <c r="D50" s="59" t="s">
        <v>196</v>
      </c>
      <c r="E50" s="59" t="s">
        <v>235</v>
      </c>
      <c r="F50" s="59" t="s">
        <v>236</v>
      </c>
      <c r="G50" s="59">
        <v>315</v>
      </c>
      <c r="H50" s="60">
        <v>44077</v>
      </c>
      <c r="I50" s="6">
        <v>700000</v>
      </c>
      <c r="J50" s="6">
        <v>0</v>
      </c>
      <c r="K50" s="6">
        <v>0</v>
      </c>
      <c r="L50" s="6">
        <v>700000</v>
      </c>
      <c r="M50" s="6">
        <f t="shared" si="2"/>
        <v>700000</v>
      </c>
      <c r="N50" s="72">
        <v>410101</v>
      </c>
      <c r="O50" s="72" t="s">
        <v>176</v>
      </c>
    </row>
    <row r="51" spans="1:15" x14ac:dyDescent="0.3">
      <c r="A51" s="59">
        <v>6</v>
      </c>
      <c r="B51" s="59">
        <v>15</v>
      </c>
      <c r="C51" s="59">
        <v>34</v>
      </c>
      <c r="D51" s="59" t="s">
        <v>196</v>
      </c>
      <c r="E51" s="59" t="s">
        <v>241</v>
      </c>
      <c r="F51" s="59" t="s">
        <v>242</v>
      </c>
      <c r="G51" s="59">
        <v>38</v>
      </c>
      <c r="H51" s="60">
        <v>43987</v>
      </c>
      <c r="I51" s="6">
        <v>2061300</v>
      </c>
      <c r="J51" s="6">
        <v>0</v>
      </c>
      <c r="K51" s="6">
        <v>0</v>
      </c>
      <c r="L51" s="6">
        <v>2061300</v>
      </c>
      <c r="M51" s="6">
        <f t="shared" si="2"/>
        <v>2061300</v>
      </c>
      <c r="N51" s="72">
        <v>410101</v>
      </c>
      <c r="O51" s="72" t="s">
        <v>176</v>
      </c>
    </row>
    <row r="52" spans="1:15" x14ac:dyDescent="0.3">
      <c r="A52" s="59">
        <v>9</v>
      </c>
      <c r="B52" s="59">
        <v>17</v>
      </c>
      <c r="C52" s="59">
        <v>34</v>
      </c>
      <c r="D52" s="59" t="s">
        <v>196</v>
      </c>
      <c r="E52" s="59" t="s">
        <v>241</v>
      </c>
      <c r="F52" s="59" t="s">
        <v>242</v>
      </c>
      <c r="G52" s="59">
        <v>39</v>
      </c>
      <c r="H52" s="60">
        <v>44085</v>
      </c>
      <c r="I52" s="6">
        <v>700000</v>
      </c>
      <c r="J52" s="6">
        <v>0</v>
      </c>
      <c r="K52" s="6">
        <v>0</v>
      </c>
      <c r="L52" s="6">
        <v>700000</v>
      </c>
      <c r="M52" s="6">
        <f t="shared" si="2"/>
        <v>700000</v>
      </c>
      <c r="N52" s="72">
        <v>410101</v>
      </c>
      <c r="O52" s="72" t="s">
        <v>176</v>
      </c>
    </row>
    <row r="53" spans="1:15" x14ac:dyDescent="0.3">
      <c r="A53" s="59">
        <v>6</v>
      </c>
      <c r="B53" s="59">
        <v>6</v>
      </c>
      <c r="C53" s="59">
        <v>34</v>
      </c>
      <c r="D53" s="59" t="s">
        <v>196</v>
      </c>
      <c r="E53" s="59" t="s">
        <v>224</v>
      </c>
      <c r="F53" s="59" t="s">
        <v>225</v>
      </c>
      <c r="G53" s="59">
        <v>23</v>
      </c>
      <c r="H53" s="60">
        <v>43985</v>
      </c>
      <c r="I53" s="6">
        <v>2184887</v>
      </c>
      <c r="J53" s="6">
        <v>0</v>
      </c>
      <c r="K53" s="6">
        <v>0</v>
      </c>
      <c r="L53" s="6">
        <v>2184887</v>
      </c>
      <c r="M53" s="6">
        <f t="shared" si="2"/>
        <v>2184887</v>
      </c>
      <c r="N53" s="72">
        <v>410101</v>
      </c>
      <c r="O53" s="72" t="s">
        <v>176</v>
      </c>
    </row>
    <row r="54" spans="1:15" x14ac:dyDescent="0.3">
      <c r="A54">
        <v>6</v>
      </c>
      <c r="B54" s="59">
        <v>7</v>
      </c>
      <c r="C54" s="59">
        <v>34</v>
      </c>
      <c r="D54" s="59" t="s">
        <v>196</v>
      </c>
      <c r="E54" s="59" t="s">
        <v>224</v>
      </c>
      <c r="F54" s="59" t="s">
        <v>225</v>
      </c>
      <c r="G54" s="59">
        <v>24</v>
      </c>
      <c r="H54" s="60">
        <v>43985</v>
      </c>
      <c r="I54" s="6">
        <v>672388</v>
      </c>
      <c r="J54" s="6">
        <v>0</v>
      </c>
      <c r="K54" s="6">
        <v>0</v>
      </c>
      <c r="L54" s="6">
        <v>672388</v>
      </c>
      <c r="M54" s="6">
        <f t="shared" si="2"/>
        <v>672388</v>
      </c>
      <c r="N54" s="72">
        <v>410101</v>
      </c>
      <c r="O54" s="72" t="s">
        <v>176</v>
      </c>
    </row>
    <row r="55" spans="1:15" x14ac:dyDescent="0.3">
      <c r="A55">
        <v>9</v>
      </c>
      <c r="B55" s="59">
        <v>6</v>
      </c>
      <c r="C55" s="59">
        <v>34</v>
      </c>
      <c r="D55" s="59" t="s">
        <v>196</v>
      </c>
      <c r="E55" s="59" t="s">
        <v>224</v>
      </c>
      <c r="F55" s="59" t="s">
        <v>225</v>
      </c>
      <c r="G55" s="59">
        <v>25</v>
      </c>
      <c r="H55" s="60">
        <v>44078</v>
      </c>
      <c r="I55" s="6">
        <v>700000</v>
      </c>
      <c r="J55" s="6">
        <v>0</v>
      </c>
      <c r="K55" s="6">
        <v>0</v>
      </c>
      <c r="L55" s="6">
        <v>700000</v>
      </c>
      <c r="M55" s="6">
        <f t="shared" si="2"/>
        <v>700000</v>
      </c>
      <c r="N55" s="72">
        <v>410101</v>
      </c>
      <c r="O55" s="72" t="s">
        <v>176</v>
      </c>
    </row>
    <row r="56" spans="1:15" x14ac:dyDescent="0.3">
      <c r="A56">
        <v>6</v>
      </c>
      <c r="B56" s="59">
        <v>4</v>
      </c>
      <c r="C56" s="59">
        <v>34</v>
      </c>
      <c r="D56" s="59" t="s">
        <v>196</v>
      </c>
      <c r="E56" s="59" t="s">
        <v>215</v>
      </c>
      <c r="F56" s="59" t="s">
        <v>216</v>
      </c>
      <c r="G56" s="59">
        <v>77</v>
      </c>
      <c r="H56" s="60">
        <v>43985</v>
      </c>
      <c r="I56" s="6">
        <v>1530650</v>
      </c>
      <c r="J56" s="6">
        <v>0</v>
      </c>
      <c r="K56" s="6">
        <v>0</v>
      </c>
      <c r="L56" s="6">
        <v>1530650</v>
      </c>
      <c r="M56" s="6">
        <f t="shared" si="2"/>
        <v>1530650</v>
      </c>
      <c r="N56" s="72">
        <v>410101</v>
      </c>
      <c r="O56" s="72" t="s">
        <v>176</v>
      </c>
    </row>
    <row r="57" spans="1:15" x14ac:dyDescent="0.3">
      <c r="A57">
        <v>9</v>
      </c>
      <c r="B57" s="59">
        <v>9</v>
      </c>
      <c r="C57" s="59">
        <v>34</v>
      </c>
      <c r="D57" s="59" t="s">
        <v>196</v>
      </c>
      <c r="E57" s="59" t="s">
        <v>215</v>
      </c>
      <c r="F57" s="59" t="s">
        <v>216</v>
      </c>
      <c r="G57" s="59">
        <v>78</v>
      </c>
      <c r="H57" s="60">
        <v>44080</v>
      </c>
      <c r="I57" s="6">
        <v>700000</v>
      </c>
      <c r="J57" s="6">
        <v>0</v>
      </c>
      <c r="K57" s="6">
        <v>0</v>
      </c>
      <c r="L57" s="6">
        <v>700000</v>
      </c>
      <c r="M57" s="6">
        <f t="shared" si="2"/>
        <v>700000</v>
      </c>
      <c r="N57" s="72">
        <v>410101</v>
      </c>
      <c r="O57" s="72" t="s">
        <v>176</v>
      </c>
    </row>
    <row r="58" spans="1:15" x14ac:dyDescent="0.3">
      <c r="A58">
        <v>12</v>
      </c>
      <c r="B58" s="59">
        <v>2</v>
      </c>
      <c r="C58" s="59">
        <v>34</v>
      </c>
      <c r="D58" s="59" t="s">
        <v>196</v>
      </c>
      <c r="E58" s="59" t="s">
        <v>318</v>
      </c>
      <c r="F58" s="59" t="s">
        <v>319</v>
      </c>
      <c r="G58" s="59">
        <v>71</v>
      </c>
      <c r="H58" s="60">
        <v>44172</v>
      </c>
      <c r="I58" s="6">
        <v>787500</v>
      </c>
      <c r="J58" s="6">
        <v>0</v>
      </c>
      <c r="K58" s="6">
        <v>0</v>
      </c>
      <c r="L58" s="6">
        <v>787500</v>
      </c>
      <c r="M58" s="6">
        <f t="shared" si="2"/>
        <v>787500</v>
      </c>
      <c r="N58">
        <v>510204</v>
      </c>
      <c r="O58" t="s">
        <v>186</v>
      </c>
    </row>
    <row r="59" spans="1:15" x14ac:dyDescent="0.3">
      <c r="A59">
        <v>12</v>
      </c>
      <c r="B59" s="59">
        <v>3</v>
      </c>
      <c r="C59" s="59">
        <v>34</v>
      </c>
      <c r="D59" s="59" t="s">
        <v>196</v>
      </c>
      <c r="E59" s="59" t="s">
        <v>318</v>
      </c>
      <c r="F59" s="59" t="s">
        <v>319</v>
      </c>
      <c r="G59" s="59">
        <v>73</v>
      </c>
      <c r="H59" s="60">
        <v>44174</v>
      </c>
      <c r="I59" s="6">
        <v>787500</v>
      </c>
      <c r="J59" s="6">
        <v>0</v>
      </c>
      <c r="K59" s="6">
        <v>0</v>
      </c>
      <c r="L59" s="6">
        <v>787500</v>
      </c>
      <c r="M59" s="6">
        <f t="shared" si="2"/>
        <v>787500</v>
      </c>
      <c r="N59">
        <v>510204</v>
      </c>
      <c r="O59" t="s">
        <v>186</v>
      </c>
    </row>
    <row r="60" spans="1:15" x14ac:dyDescent="0.3">
      <c r="A60">
        <v>12</v>
      </c>
      <c r="B60" s="59">
        <v>6</v>
      </c>
      <c r="C60" s="59">
        <v>61</v>
      </c>
      <c r="D60" s="59" t="s">
        <v>196</v>
      </c>
      <c r="E60" s="59" t="s">
        <v>318</v>
      </c>
      <c r="F60" s="59" t="s">
        <v>319</v>
      </c>
      <c r="G60" s="59">
        <v>1</v>
      </c>
      <c r="H60" s="60">
        <v>44174</v>
      </c>
      <c r="I60" s="6">
        <v>-787500</v>
      </c>
      <c r="J60" s="6">
        <v>0</v>
      </c>
      <c r="K60" s="6">
        <v>0</v>
      </c>
      <c r="L60" s="6">
        <v>-787500</v>
      </c>
      <c r="M60" s="6">
        <f t="shared" si="2"/>
        <v>-787500</v>
      </c>
      <c r="N60" s="59">
        <v>510204</v>
      </c>
      <c r="O60" s="59" t="s">
        <v>186</v>
      </c>
    </row>
    <row r="61" spans="1:15" x14ac:dyDescent="0.3">
      <c r="A61">
        <v>1</v>
      </c>
      <c r="B61" s="59">
        <v>2</v>
      </c>
      <c r="C61" s="59">
        <v>33</v>
      </c>
      <c r="D61" s="59" t="s">
        <v>196</v>
      </c>
      <c r="E61" s="59" t="s">
        <v>203</v>
      </c>
      <c r="F61" s="59" t="s">
        <v>204</v>
      </c>
      <c r="G61" s="59">
        <v>84631</v>
      </c>
      <c r="H61" s="60">
        <v>43826</v>
      </c>
      <c r="I61" s="6">
        <v>0</v>
      </c>
      <c r="J61" s="6">
        <v>759600</v>
      </c>
      <c r="K61" s="6">
        <v>144324</v>
      </c>
      <c r="L61" s="6">
        <v>903924</v>
      </c>
      <c r="M61" s="6">
        <f t="shared" si="2"/>
        <v>759600</v>
      </c>
      <c r="N61" s="59">
        <v>510103</v>
      </c>
      <c r="O61" s="59" t="s">
        <v>180</v>
      </c>
    </row>
    <row r="62" spans="1:15" x14ac:dyDescent="0.3">
      <c r="A62">
        <v>1</v>
      </c>
      <c r="B62" s="59">
        <v>9</v>
      </c>
      <c r="C62" s="59">
        <v>61</v>
      </c>
      <c r="D62" s="59" t="s">
        <v>196</v>
      </c>
      <c r="E62" s="59" t="s">
        <v>203</v>
      </c>
      <c r="F62" s="59" t="s">
        <v>204</v>
      </c>
      <c r="G62" s="59">
        <v>5579</v>
      </c>
      <c r="H62" s="60">
        <v>43844</v>
      </c>
      <c r="I62" s="6">
        <v>0</v>
      </c>
      <c r="J62" s="6">
        <v>-780641</v>
      </c>
      <c r="K62" s="6">
        <v>-148322</v>
      </c>
      <c r="L62" s="6">
        <v>-928963</v>
      </c>
      <c r="M62" s="6">
        <f t="shared" si="2"/>
        <v>-780641</v>
      </c>
      <c r="N62">
        <v>510103</v>
      </c>
      <c r="O62" t="s">
        <v>180</v>
      </c>
    </row>
    <row r="63" spans="1:15" x14ac:dyDescent="0.3">
      <c r="A63">
        <v>6</v>
      </c>
      <c r="B63" s="59">
        <v>3</v>
      </c>
      <c r="C63" s="59">
        <v>34</v>
      </c>
      <c r="D63" s="59" t="s">
        <v>196</v>
      </c>
      <c r="E63" s="59" t="s">
        <v>217</v>
      </c>
      <c r="F63" s="59" t="s">
        <v>316</v>
      </c>
      <c r="G63" s="59">
        <v>67</v>
      </c>
      <c r="H63" s="60">
        <v>43985</v>
      </c>
      <c r="I63" s="6">
        <v>2030650</v>
      </c>
      <c r="J63" s="6">
        <v>0</v>
      </c>
      <c r="K63" s="6">
        <v>0</v>
      </c>
      <c r="L63" s="6">
        <v>2030650</v>
      </c>
      <c r="M63" s="6">
        <f t="shared" si="2"/>
        <v>2030650</v>
      </c>
      <c r="N63" s="72">
        <v>410101</v>
      </c>
      <c r="O63" s="72" t="s">
        <v>176</v>
      </c>
    </row>
    <row r="64" spans="1:15" x14ac:dyDescent="0.3">
      <c r="A64">
        <v>9</v>
      </c>
      <c r="B64" s="59">
        <v>4</v>
      </c>
      <c r="C64" s="59">
        <v>34</v>
      </c>
      <c r="D64" s="59" t="s">
        <v>196</v>
      </c>
      <c r="E64" s="59" t="s">
        <v>217</v>
      </c>
      <c r="F64" s="59" t="s">
        <v>316</v>
      </c>
      <c r="G64" s="59">
        <v>68</v>
      </c>
      <c r="H64" s="60">
        <v>44077</v>
      </c>
      <c r="I64" s="6">
        <v>700000</v>
      </c>
      <c r="J64" s="6">
        <v>0</v>
      </c>
      <c r="K64" s="6">
        <v>0</v>
      </c>
      <c r="L64" s="6">
        <v>700000</v>
      </c>
      <c r="M64" s="6">
        <f t="shared" si="2"/>
        <v>700000</v>
      </c>
      <c r="N64" s="72">
        <v>410101</v>
      </c>
      <c r="O64" s="72" t="s">
        <v>176</v>
      </c>
    </row>
    <row r="65" spans="1:15" x14ac:dyDescent="0.3">
      <c r="A65">
        <v>6</v>
      </c>
      <c r="B65" s="59">
        <v>17</v>
      </c>
      <c r="C65" s="59">
        <v>34</v>
      </c>
      <c r="D65" s="59" t="s">
        <v>196</v>
      </c>
      <c r="E65" s="59" t="s">
        <v>209</v>
      </c>
      <c r="F65" s="59" t="s">
        <v>210</v>
      </c>
      <c r="G65" s="59">
        <v>62</v>
      </c>
      <c r="H65" s="60">
        <v>43992</v>
      </c>
      <c r="I65" s="6">
        <v>1530650</v>
      </c>
      <c r="J65" s="6">
        <v>0</v>
      </c>
      <c r="K65" s="6">
        <v>0</v>
      </c>
      <c r="L65" s="6">
        <v>1530650</v>
      </c>
      <c r="M65" s="6">
        <f t="shared" si="2"/>
        <v>1530650</v>
      </c>
      <c r="N65" s="72">
        <v>410101</v>
      </c>
      <c r="O65" s="72" t="s">
        <v>176</v>
      </c>
    </row>
    <row r="66" spans="1:15" x14ac:dyDescent="0.3">
      <c r="A66">
        <v>9</v>
      </c>
      <c r="B66" s="59">
        <v>13</v>
      </c>
      <c r="C66" s="59">
        <v>34</v>
      </c>
      <c r="D66" s="59" t="s">
        <v>196</v>
      </c>
      <c r="E66" s="59" t="s">
        <v>209</v>
      </c>
      <c r="F66" s="59" t="s">
        <v>210</v>
      </c>
      <c r="G66" s="59">
        <v>70</v>
      </c>
      <c r="H66" s="60">
        <v>44082</v>
      </c>
      <c r="I66" s="6">
        <v>700000</v>
      </c>
      <c r="J66" s="6">
        <v>0</v>
      </c>
      <c r="K66" s="6">
        <v>0</v>
      </c>
      <c r="L66" s="6">
        <v>700000</v>
      </c>
      <c r="M66" s="6">
        <f t="shared" ref="M66:M97" si="3">SUM(I66:J66)</f>
        <v>700000</v>
      </c>
      <c r="N66" s="72">
        <v>410101</v>
      </c>
      <c r="O66" s="72" t="s">
        <v>176</v>
      </c>
    </row>
    <row r="67" spans="1:15" x14ac:dyDescent="0.3">
      <c r="A67">
        <v>1</v>
      </c>
      <c r="B67" s="59">
        <v>1</v>
      </c>
      <c r="C67" s="59">
        <v>33</v>
      </c>
      <c r="D67" s="59" t="s">
        <v>196</v>
      </c>
      <c r="E67" s="59" t="s">
        <v>308</v>
      </c>
      <c r="F67" s="59" t="s">
        <v>309</v>
      </c>
      <c r="G67" s="59">
        <v>1034</v>
      </c>
      <c r="H67" s="60">
        <v>43822</v>
      </c>
      <c r="I67" s="6">
        <v>0</v>
      </c>
      <c r="J67" s="6">
        <v>403361</v>
      </c>
      <c r="K67" s="6">
        <v>76639</v>
      </c>
      <c r="L67" s="6">
        <v>480000</v>
      </c>
      <c r="M67" s="6">
        <f t="shared" si="3"/>
        <v>403361</v>
      </c>
      <c r="N67">
        <v>410101</v>
      </c>
      <c r="O67" t="s">
        <v>176</v>
      </c>
    </row>
    <row r="68" spans="1:15" x14ac:dyDescent="0.3">
      <c r="A68" s="59">
        <v>9</v>
      </c>
      <c r="B68" s="59">
        <v>12</v>
      </c>
      <c r="C68" s="59">
        <v>34</v>
      </c>
      <c r="D68" s="59" t="s">
        <v>196</v>
      </c>
      <c r="E68" s="59" t="s">
        <v>220</v>
      </c>
      <c r="F68" s="59" t="s">
        <v>221</v>
      </c>
      <c r="G68" s="59">
        <v>75377</v>
      </c>
      <c r="H68" s="60">
        <v>44082</v>
      </c>
      <c r="I68" s="6">
        <v>700000</v>
      </c>
      <c r="J68" s="6">
        <v>0</v>
      </c>
      <c r="K68" s="6">
        <v>0</v>
      </c>
      <c r="L68" s="6">
        <v>700000</v>
      </c>
      <c r="M68" s="6">
        <f t="shared" si="3"/>
        <v>700000</v>
      </c>
      <c r="N68" s="72">
        <v>410101</v>
      </c>
      <c r="O68" s="72" t="s">
        <v>176</v>
      </c>
    </row>
    <row r="69" spans="1:15" x14ac:dyDescent="0.3">
      <c r="A69" s="59">
        <v>10</v>
      </c>
      <c r="B69" s="59">
        <v>3</v>
      </c>
      <c r="C69" s="59">
        <v>34</v>
      </c>
      <c r="D69" s="59" t="s">
        <v>196</v>
      </c>
      <c r="E69" s="59" t="s">
        <v>231</v>
      </c>
      <c r="F69" s="59" t="s">
        <v>232</v>
      </c>
      <c r="G69" s="59">
        <v>9457</v>
      </c>
      <c r="H69" s="60">
        <v>44113</v>
      </c>
      <c r="I69" s="6">
        <v>700000</v>
      </c>
      <c r="J69" s="6">
        <v>0</v>
      </c>
      <c r="K69" s="6">
        <v>0</v>
      </c>
      <c r="L69" s="6">
        <v>700000</v>
      </c>
      <c r="M69" s="6">
        <f t="shared" si="3"/>
        <v>700000</v>
      </c>
      <c r="N69" s="72">
        <v>410101</v>
      </c>
      <c r="O69" s="72" t="s">
        <v>176</v>
      </c>
    </row>
    <row r="70" spans="1:15" x14ac:dyDescent="0.3">
      <c r="A70" s="59">
        <v>6</v>
      </c>
      <c r="B70" s="59">
        <v>10</v>
      </c>
      <c r="C70" s="59">
        <v>34</v>
      </c>
      <c r="D70" s="59" t="s">
        <v>196</v>
      </c>
      <c r="E70" s="59" t="s">
        <v>222</v>
      </c>
      <c r="F70" s="59" t="s">
        <v>223</v>
      </c>
      <c r="G70" s="59">
        <v>114</v>
      </c>
      <c r="H70" s="60">
        <v>43985</v>
      </c>
      <c r="I70" s="6">
        <v>1530650</v>
      </c>
      <c r="J70" s="6">
        <v>0</v>
      </c>
      <c r="K70" s="6">
        <v>0</v>
      </c>
      <c r="L70" s="6">
        <v>1530650</v>
      </c>
      <c r="M70" s="6">
        <f t="shared" si="3"/>
        <v>1530650</v>
      </c>
      <c r="N70" s="72">
        <v>410101</v>
      </c>
      <c r="O70" s="72" t="s">
        <v>176</v>
      </c>
    </row>
    <row r="71" spans="1:15" x14ac:dyDescent="0.3">
      <c r="A71" s="59">
        <v>9</v>
      </c>
      <c r="B71" s="59">
        <v>18</v>
      </c>
      <c r="C71" s="59">
        <v>34</v>
      </c>
      <c r="D71" s="59" t="s">
        <v>196</v>
      </c>
      <c r="E71" s="59" t="s">
        <v>222</v>
      </c>
      <c r="F71" s="59" t="s">
        <v>223</v>
      </c>
      <c r="G71" s="59">
        <v>115</v>
      </c>
      <c r="H71" s="60">
        <v>44085</v>
      </c>
      <c r="I71" s="6">
        <v>700000</v>
      </c>
      <c r="J71" s="6">
        <v>0</v>
      </c>
      <c r="K71" s="6">
        <v>0</v>
      </c>
      <c r="L71" s="6">
        <v>700000</v>
      </c>
      <c r="M71" s="6">
        <f t="shared" si="3"/>
        <v>700000</v>
      </c>
      <c r="N71" s="72">
        <v>410101</v>
      </c>
      <c r="O71" s="72" t="s">
        <v>176</v>
      </c>
    </row>
    <row r="72" spans="1:15" x14ac:dyDescent="0.3">
      <c r="A72" s="59">
        <v>7</v>
      </c>
      <c r="B72" s="59">
        <v>2</v>
      </c>
      <c r="C72" s="59">
        <v>34</v>
      </c>
      <c r="D72" s="59" t="s">
        <v>196</v>
      </c>
      <c r="E72" s="59" t="s">
        <v>228</v>
      </c>
      <c r="F72" s="59" t="s">
        <v>229</v>
      </c>
      <c r="G72" s="59">
        <v>114</v>
      </c>
      <c r="H72" s="60">
        <v>44013</v>
      </c>
      <c r="I72" s="6">
        <v>1928638</v>
      </c>
      <c r="J72" s="6">
        <v>0</v>
      </c>
      <c r="K72" s="6">
        <v>0</v>
      </c>
      <c r="L72" s="6">
        <v>1928638</v>
      </c>
      <c r="M72" s="6">
        <f t="shared" si="3"/>
        <v>1928638</v>
      </c>
      <c r="N72">
        <v>410101</v>
      </c>
      <c r="O72" s="72" t="s">
        <v>176</v>
      </c>
    </row>
    <row r="73" spans="1:15" x14ac:dyDescent="0.3">
      <c r="A73" s="59">
        <v>9</v>
      </c>
      <c r="B73" s="59">
        <v>15</v>
      </c>
      <c r="C73" s="59">
        <v>34</v>
      </c>
      <c r="D73" s="59" t="s">
        <v>196</v>
      </c>
      <c r="E73" s="59" t="s">
        <v>228</v>
      </c>
      <c r="F73" s="59" t="s">
        <v>229</v>
      </c>
      <c r="G73" s="59">
        <v>120</v>
      </c>
      <c r="H73" s="60">
        <v>44083</v>
      </c>
      <c r="I73" s="6">
        <v>700000</v>
      </c>
      <c r="J73" s="6">
        <v>0</v>
      </c>
      <c r="K73" s="6">
        <v>0</v>
      </c>
      <c r="L73" s="6">
        <v>700000</v>
      </c>
      <c r="M73" s="6">
        <f t="shared" si="3"/>
        <v>700000</v>
      </c>
      <c r="N73">
        <v>410101</v>
      </c>
      <c r="O73" t="s">
        <v>176</v>
      </c>
    </row>
    <row r="74" spans="1:15" x14ac:dyDescent="0.3">
      <c r="A74" s="59">
        <v>1</v>
      </c>
      <c r="B74" s="59">
        <v>4</v>
      </c>
      <c r="C74" s="59">
        <v>33</v>
      </c>
      <c r="D74" s="59" t="s">
        <v>196</v>
      </c>
      <c r="E74" s="59" t="s">
        <v>201</v>
      </c>
      <c r="F74" s="59" t="s">
        <v>202</v>
      </c>
      <c r="G74" s="59">
        <v>5802836</v>
      </c>
      <c r="H74" s="60">
        <v>43853</v>
      </c>
      <c r="I74" s="6">
        <v>0</v>
      </c>
      <c r="J74" s="6">
        <v>18117</v>
      </c>
      <c r="K74" s="6">
        <v>3442</v>
      </c>
      <c r="L74" s="6">
        <v>21559</v>
      </c>
      <c r="M74" s="6">
        <f t="shared" si="3"/>
        <v>18117</v>
      </c>
      <c r="N74" s="72">
        <v>510110</v>
      </c>
      <c r="O74" s="72" t="s">
        <v>188</v>
      </c>
    </row>
    <row r="75" spans="1:15" x14ac:dyDescent="0.3">
      <c r="A75" s="59">
        <v>2</v>
      </c>
      <c r="B75" s="59">
        <v>2</v>
      </c>
      <c r="C75" s="59">
        <v>33</v>
      </c>
      <c r="D75" s="59" t="s">
        <v>196</v>
      </c>
      <c r="E75" s="59" t="s">
        <v>201</v>
      </c>
      <c r="F75" s="59" t="s">
        <v>202</v>
      </c>
      <c r="G75" s="59">
        <v>5857359</v>
      </c>
      <c r="H75" s="60">
        <v>43884</v>
      </c>
      <c r="I75" s="6">
        <v>0</v>
      </c>
      <c r="J75" s="6">
        <v>18117</v>
      </c>
      <c r="K75" s="6">
        <v>3442</v>
      </c>
      <c r="L75" s="6">
        <v>21559</v>
      </c>
      <c r="M75" s="6">
        <f t="shared" si="3"/>
        <v>18117</v>
      </c>
      <c r="N75" s="72">
        <v>510110</v>
      </c>
      <c r="O75" s="72" t="s">
        <v>188</v>
      </c>
    </row>
    <row r="76" spans="1:15" x14ac:dyDescent="0.3">
      <c r="A76" s="59">
        <v>3</v>
      </c>
      <c r="B76" s="59">
        <v>2</v>
      </c>
      <c r="C76" s="59">
        <v>61</v>
      </c>
      <c r="D76" s="59" t="s">
        <v>196</v>
      </c>
      <c r="E76" s="59" t="s">
        <v>201</v>
      </c>
      <c r="F76" s="59" t="s">
        <v>202</v>
      </c>
      <c r="G76" s="59">
        <v>5549917</v>
      </c>
      <c r="H76" s="60">
        <v>43899</v>
      </c>
      <c r="I76" s="6">
        <v>0</v>
      </c>
      <c r="J76" s="6">
        <v>-6034</v>
      </c>
      <c r="K76" s="6">
        <v>-1146</v>
      </c>
      <c r="L76" s="6">
        <v>-7180</v>
      </c>
      <c r="M76" s="6">
        <f t="shared" si="3"/>
        <v>-6034</v>
      </c>
      <c r="N76" s="72">
        <v>510110</v>
      </c>
      <c r="O76" s="72" t="s">
        <v>188</v>
      </c>
    </row>
    <row r="77" spans="1:15" x14ac:dyDescent="0.3">
      <c r="A77" s="59">
        <v>6</v>
      </c>
      <c r="B77" s="59">
        <v>1</v>
      </c>
      <c r="C77" s="59">
        <v>33</v>
      </c>
      <c r="D77" s="59" t="s">
        <v>196</v>
      </c>
      <c r="E77" s="59" t="s">
        <v>201</v>
      </c>
      <c r="F77" s="59" t="s">
        <v>202</v>
      </c>
      <c r="G77" s="59">
        <v>6088018</v>
      </c>
      <c r="H77" s="60">
        <v>44005</v>
      </c>
      <c r="I77" s="6">
        <v>0</v>
      </c>
      <c r="J77" s="6">
        <v>43481</v>
      </c>
      <c r="K77" s="6">
        <v>8261</v>
      </c>
      <c r="L77" s="6">
        <v>51742</v>
      </c>
      <c r="M77" s="6">
        <f t="shared" si="3"/>
        <v>43481</v>
      </c>
      <c r="N77" s="72">
        <v>510110</v>
      </c>
      <c r="O77" s="72" t="s">
        <v>188</v>
      </c>
    </row>
    <row r="78" spans="1:15" x14ac:dyDescent="0.3">
      <c r="A78" s="59">
        <v>7</v>
      </c>
      <c r="B78" s="59">
        <v>3</v>
      </c>
      <c r="C78" s="59">
        <v>61</v>
      </c>
      <c r="D78" s="59" t="s">
        <v>196</v>
      </c>
      <c r="E78" s="59" t="s">
        <v>201</v>
      </c>
      <c r="F78" s="59" t="s">
        <v>202</v>
      </c>
      <c r="G78" s="59">
        <v>5997655</v>
      </c>
      <c r="H78" s="60">
        <v>44035</v>
      </c>
      <c r="I78" s="6">
        <v>-14379</v>
      </c>
      <c r="J78" s="6">
        <v>0</v>
      </c>
      <c r="K78" s="6">
        <v>0</v>
      </c>
      <c r="L78" s="6">
        <v>-14379</v>
      </c>
      <c r="M78" s="6">
        <f t="shared" si="3"/>
        <v>-14379</v>
      </c>
      <c r="N78" s="72">
        <v>510110</v>
      </c>
      <c r="O78" s="72" t="s">
        <v>188</v>
      </c>
    </row>
    <row r="79" spans="1:15" x14ac:dyDescent="0.3">
      <c r="A79" s="59">
        <v>7</v>
      </c>
      <c r="B79" s="59">
        <v>4</v>
      </c>
      <c r="C79" s="59">
        <v>61</v>
      </c>
      <c r="D79" s="59" t="s">
        <v>196</v>
      </c>
      <c r="E79" s="59" t="s">
        <v>201</v>
      </c>
      <c r="F79" s="59" t="s">
        <v>202</v>
      </c>
      <c r="G79" s="59">
        <v>5997662</v>
      </c>
      <c r="H79" s="60">
        <v>44035</v>
      </c>
      <c r="I79" s="6">
        <v>0</v>
      </c>
      <c r="J79" s="6">
        <v>-43481</v>
      </c>
      <c r="K79" s="6">
        <v>-8261</v>
      </c>
      <c r="L79" s="6">
        <v>-51742</v>
      </c>
      <c r="M79" s="6">
        <f t="shared" si="3"/>
        <v>-43481</v>
      </c>
      <c r="N79" s="72">
        <v>510110</v>
      </c>
      <c r="O79" s="72" t="s">
        <v>188</v>
      </c>
    </row>
    <row r="80" spans="1:15" x14ac:dyDescent="0.3">
      <c r="A80" s="59"/>
      <c r="B80" s="59"/>
      <c r="C80" s="59"/>
      <c r="D80" s="59"/>
      <c r="E80" s="59"/>
      <c r="F80" s="59"/>
      <c r="G80" s="59"/>
      <c r="H80" s="60"/>
      <c r="I80" s="6"/>
      <c r="J80" s="6"/>
      <c r="K80" s="6"/>
      <c r="L80" s="6"/>
      <c r="M80" s="6">
        <f t="shared" si="3"/>
        <v>0</v>
      </c>
    </row>
    <row r="81" spans="1:19" x14ac:dyDescent="0.3">
      <c r="A81" s="59"/>
      <c r="B81" s="59"/>
      <c r="C81" s="59"/>
      <c r="D81" s="59"/>
      <c r="E81" s="59"/>
      <c r="F81" s="59"/>
      <c r="G81" s="59"/>
      <c r="H81" s="60"/>
      <c r="I81" s="6"/>
      <c r="J81" s="6"/>
      <c r="K81" s="6"/>
      <c r="L81" s="6"/>
      <c r="M81" s="6">
        <f t="shared" si="3"/>
        <v>0</v>
      </c>
      <c r="R81" s="72"/>
      <c r="S81" s="72"/>
    </row>
    <row r="82" spans="1:19" x14ac:dyDescent="0.3">
      <c r="B82" s="59"/>
      <c r="C82" s="59"/>
      <c r="D82" s="59"/>
      <c r="E82" s="59"/>
      <c r="F82" s="59"/>
      <c r="G82" s="59"/>
      <c r="H82" s="60"/>
      <c r="I82" s="6"/>
      <c r="J82" s="6"/>
      <c r="K82" s="6"/>
      <c r="L82" s="6"/>
      <c r="M82" s="6">
        <f t="shared" si="3"/>
        <v>0</v>
      </c>
      <c r="R82" s="72"/>
      <c r="S82" s="72"/>
    </row>
    <row r="83" spans="1:19" x14ac:dyDescent="0.3">
      <c r="A83" s="59"/>
      <c r="B83" s="59"/>
      <c r="C83" s="59"/>
      <c r="D83" s="59"/>
      <c r="E83" s="59"/>
      <c r="F83" s="59"/>
      <c r="G83" s="59"/>
      <c r="H83" s="60"/>
      <c r="I83" s="6"/>
      <c r="J83" s="6"/>
      <c r="K83" s="6"/>
      <c r="L83" s="6"/>
      <c r="M83" s="6">
        <f t="shared" si="3"/>
        <v>0</v>
      </c>
      <c r="R83" s="72"/>
      <c r="S83" s="72"/>
    </row>
    <row r="84" spans="1:19" x14ac:dyDescent="0.3">
      <c r="A84" s="59"/>
      <c r="B84" s="59"/>
      <c r="C84" s="59"/>
      <c r="D84" s="59"/>
      <c r="E84" s="59"/>
      <c r="F84" s="59"/>
      <c r="G84" s="59"/>
      <c r="H84" s="60"/>
      <c r="I84" s="6"/>
      <c r="J84" s="6"/>
      <c r="K84" s="6"/>
      <c r="L84" s="6"/>
      <c r="M84" s="6">
        <f t="shared" si="3"/>
        <v>0</v>
      </c>
      <c r="R84" s="72"/>
      <c r="S84" s="72"/>
    </row>
    <row r="85" spans="1:19" x14ac:dyDescent="0.3">
      <c r="A85" s="59"/>
      <c r="B85" s="59"/>
      <c r="C85" s="59"/>
      <c r="D85" s="59"/>
      <c r="E85" s="59"/>
      <c r="F85" s="59"/>
      <c r="G85" s="59"/>
      <c r="H85" s="60"/>
      <c r="I85" s="6"/>
      <c r="J85" s="6"/>
      <c r="K85" s="6"/>
      <c r="L85" s="6"/>
      <c r="M85" s="6">
        <f t="shared" si="3"/>
        <v>0</v>
      </c>
      <c r="R85" s="72"/>
      <c r="S85" s="72"/>
    </row>
    <row r="86" spans="1:19" x14ac:dyDescent="0.3">
      <c r="A86" s="59"/>
      <c r="B86" s="59"/>
      <c r="C86" s="59"/>
      <c r="D86" s="59"/>
      <c r="E86" s="59"/>
      <c r="F86" s="59"/>
      <c r="G86" s="59"/>
      <c r="H86" s="60"/>
      <c r="I86" s="6"/>
      <c r="J86" s="6"/>
      <c r="K86" s="6"/>
      <c r="L86" s="6"/>
      <c r="M86" s="6">
        <f t="shared" si="3"/>
        <v>0</v>
      </c>
      <c r="R86" s="72"/>
      <c r="S86" s="72"/>
    </row>
    <row r="87" spans="1:19" x14ac:dyDescent="0.3">
      <c r="A87" s="59"/>
      <c r="B87" s="59"/>
      <c r="C87" s="59"/>
      <c r="D87" s="59"/>
      <c r="E87" s="59"/>
      <c r="F87" s="59"/>
      <c r="G87" s="59"/>
      <c r="H87" s="60"/>
      <c r="I87" s="6"/>
      <c r="J87" s="6"/>
      <c r="K87" s="6"/>
      <c r="L87" s="6"/>
      <c r="M87" s="6">
        <f t="shared" si="3"/>
        <v>0</v>
      </c>
      <c r="R87" s="72"/>
      <c r="S87" s="72"/>
    </row>
    <row r="88" spans="1:19" x14ac:dyDescent="0.3">
      <c r="A88" s="59"/>
      <c r="B88" s="59"/>
      <c r="C88" s="59"/>
      <c r="D88" s="59"/>
      <c r="E88" s="59"/>
      <c r="F88" s="59"/>
      <c r="G88" s="59"/>
      <c r="H88" s="60"/>
      <c r="I88" s="6"/>
      <c r="J88" s="6"/>
      <c r="K88" s="6"/>
      <c r="L88" s="6"/>
      <c r="M88" s="6">
        <f t="shared" si="3"/>
        <v>0</v>
      </c>
      <c r="R88" s="72"/>
      <c r="S88" s="72"/>
    </row>
    <row r="89" spans="1:19" x14ac:dyDescent="0.3">
      <c r="A89" s="59"/>
      <c r="B89" s="59"/>
      <c r="C89" s="59"/>
      <c r="D89" s="59"/>
      <c r="E89" s="59"/>
      <c r="F89" s="59"/>
      <c r="G89" s="59"/>
      <c r="H89" s="60"/>
      <c r="I89" s="6"/>
      <c r="J89" s="6"/>
      <c r="K89" s="6"/>
      <c r="L89" s="6"/>
      <c r="M89" s="6">
        <f t="shared" si="3"/>
        <v>0</v>
      </c>
      <c r="R89" s="72"/>
      <c r="S89" s="72"/>
    </row>
    <row r="90" spans="1:19" x14ac:dyDescent="0.3">
      <c r="A90" s="59"/>
      <c r="B90" s="59"/>
      <c r="C90" s="59"/>
      <c r="D90" s="59"/>
      <c r="E90" s="59"/>
      <c r="F90" s="59"/>
      <c r="G90" s="59"/>
      <c r="H90" s="60"/>
      <c r="I90" s="6"/>
      <c r="J90" s="6"/>
      <c r="K90" s="6"/>
      <c r="L90" s="6"/>
      <c r="M90" s="6">
        <f t="shared" si="3"/>
        <v>0</v>
      </c>
      <c r="R90" s="72"/>
      <c r="S90" s="72"/>
    </row>
    <row r="91" spans="1:19" x14ac:dyDescent="0.3">
      <c r="A91" s="59"/>
      <c r="B91" s="59"/>
      <c r="C91" s="59"/>
      <c r="D91" s="59"/>
      <c r="E91" s="59"/>
      <c r="F91" s="59"/>
      <c r="G91" s="59"/>
      <c r="H91" s="60"/>
      <c r="I91" s="6"/>
      <c r="J91" s="6"/>
      <c r="K91" s="6"/>
      <c r="L91" s="6"/>
      <c r="M91" s="6">
        <f t="shared" si="3"/>
        <v>0</v>
      </c>
      <c r="R91" s="72"/>
      <c r="S91" s="72"/>
    </row>
    <row r="92" spans="1:19" x14ac:dyDescent="0.3">
      <c r="A92" s="59"/>
      <c r="B92" s="59"/>
      <c r="C92" s="59"/>
      <c r="D92" s="59"/>
      <c r="E92" s="59"/>
      <c r="F92" s="59"/>
      <c r="G92" s="59"/>
      <c r="H92" s="60"/>
      <c r="I92" s="6"/>
      <c r="J92" s="6"/>
      <c r="K92" s="6"/>
      <c r="L92" s="6"/>
      <c r="M92" s="6">
        <f t="shared" si="3"/>
        <v>0</v>
      </c>
    </row>
    <row r="93" spans="1:19" x14ac:dyDescent="0.3">
      <c r="A93" s="59"/>
      <c r="B93" s="59"/>
      <c r="C93" s="59"/>
      <c r="D93" s="59"/>
      <c r="E93" s="59"/>
      <c r="F93" s="59"/>
      <c r="G93" s="59"/>
      <c r="H93" s="60"/>
      <c r="I93" s="6"/>
      <c r="J93" s="6"/>
      <c r="K93" s="6"/>
      <c r="L93" s="6"/>
      <c r="M93" s="6">
        <f t="shared" si="3"/>
        <v>0</v>
      </c>
    </row>
    <row r="94" spans="1:19" x14ac:dyDescent="0.3">
      <c r="A94" s="59"/>
      <c r="B94" s="59"/>
      <c r="C94" s="59"/>
      <c r="D94" s="59"/>
      <c r="E94" s="59"/>
      <c r="F94" s="59"/>
      <c r="G94" s="59"/>
      <c r="H94" s="60"/>
      <c r="I94" s="6"/>
      <c r="J94" s="6"/>
      <c r="K94" s="6"/>
      <c r="L94" s="6"/>
      <c r="M94" s="6">
        <f t="shared" si="3"/>
        <v>0</v>
      </c>
    </row>
    <row r="95" spans="1:19" x14ac:dyDescent="0.3">
      <c r="A95" s="59"/>
      <c r="B95" s="59"/>
      <c r="C95" s="59"/>
      <c r="D95" s="59"/>
      <c r="E95" s="59"/>
      <c r="F95" s="59"/>
      <c r="G95" s="59"/>
      <c r="H95" s="60"/>
      <c r="I95" s="6"/>
      <c r="J95" s="6"/>
      <c r="K95" s="6"/>
      <c r="L95" s="6"/>
      <c r="M95" s="6">
        <f t="shared" si="3"/>
        <v>0</v>
      </c>
    </row>
    <row r="96" spans="1:19" x14ac:dyDescent="0.3">
      <c r="A96" s="59"/>
      <c r="B96" s="59"/>
      <c r="C96" s="59"/>
      <c r="D96" s="59"/>
      <c r="E96" s="59"/>
      <c r="F96" s="59"/>
      <c r="G96" s="59"/>
      <c r="H96" s="60"/>
      <c r="I96" s="6"/>
      <c r="J96" s="6"/>
      <c r="K96" s="6"/>
      <c r="L96" s="6"/>
      <c r="M96" s="6">
        <f t="shared" si="3"/>
        <v>0</v>
      </c>
    </row>
    <row r="97" spans="1:13" x14ac:dyDescent="0.3">
      <c r="A97" s="59"/>
      <c r="B97" s="59"/>
      <c r="C97" s="59"/>
      <c r="D97" s="59"/>
      <c r="E97" s="59"/>
      <c r="F97" s="59"/>
      <c r="G97" s="59"/>
      <c r="H97" s="60"/>
      <c r="I97" s="6"/>
      <c r="J97" s="6"/>
      <c r="K97" s="6"/>
      <c r="L97" s="6"/>
      <c r="M97" s="6">
        <f t="shared" si="3"/>
        <v>0</v>
      </c>
    </row>
    <row r="98" spans="1:13" x14ac:dyDescent="0.3">
      <c r="A98" s="59"/>
      <c r="B98" s="59"/>
      <c r="C98" s="59"/>
      <c r="D98" s="59"/>
      <c r="E98" s="59"/>
      <c r="F98" s="59"/>
      <c r="G98" s="59"/>
      <c r="H98" s="60"/>
      <c r="I98" s="6"/>
      <c r="J98" s="6"/>
      <c r="K98" s="6"/>
      <c r="L98" s="6"/>
      <c r="M98" s="6">
        <f t="shared" ref="M98:M129" si="4">SUM(I98:J98)</f>
        <v>0</v>
      </c>
    </row>
    <row r="99" spans="1:13" x14ac:dyDescent="0.3">
      <c r="A99" s="59"/>
      <c r="B99" s="59"/>
      <c r="C99" s="59"/>
      <c r="D99" s="59"/>
      <c r="E99" s="59"/>
      <c r="F99" s="59"/>
      <c r="G99" s="59"/>
      <c r="H99" s="60"/>
      <c r="I99" s="6"/>
      <c r="J99" s="6"/>
      <c r="K99" s="6"/>
      <c r="L99" s="6"/>
      <c r="M99" s="6">
        <f t="shared" si="4"/>
        <v>0</v>
      </c>
    </row>
    <row r="100" spans="1:13" x14ac:dyDescent="0.3">
      <c r="A100" s="59"/>
      <c r="B100" s="59"/>
      <c r="C100" s="59"/>
      <c r="D100" s="59"/>
      <c r="E100" s="59"/>
      <c r="F100" s="59"/>
      <c r="G100" s="59"/>
      <c r="H100" s="60"/>
      <c r="I100" s="6"/>
      <c r="J100" s="6"/>
      <c r="K100" s="6"/>
      <c r="L100" s="6"/>
      <c r="M100" s="6">
        <f t="shared" si="4"/>
        <v>0</v>
      </c>
    </row>
    <row r="101" spans="1:13" x14ac:dyDescent="0.3">
      <c r="A101" s="59"/>
      <c r="B101" s="59"/>
      <c r="C101" s="59"/>
      <c r="D101" s="59"/>
      <c r="E101" s="59"/>
      <c r="F101" s="59"/>
      <c r="G101" s="59"/>
      <c r="H101" s="60"/>
      <c r="I101" s="6"/>
      <c r="J101" s="6"/>
      <c r="K101" s="6"/>
      <c r="L101" s="6"/>
      <c r="M101" s="6">
        <f t="shared" si="4"/>
        <v>0</v>
      </c>
    </row>
    <row r="102" spans="1:13" x14ac:dyDescent="0.3">
      <c r="A102" s="59"/>
      <c r="B102" s="59"/>
      <c r="C102" s="59"/>
      <c r="D102" s="59"/>
      <c r="E102" s="59"/>
      <c r="F102" s="59"/>
      <c r="G102" s="59"/>
      <c r="H102" s="60"/>
      <c r="I102" s="6"/>
      <c r="J102" s="6"/>
      <c r="K102" s="6"/>
      <c r="L102" s="6"/>
      <c r="M102" s="6">
        <f t="shared" si="4"/>
        <v>0</v>
      </c>
    </row>
    <row r="103" spans="1:13" x14ac:dyDescent="0.3">
      <c r="A103" s="59"/>
      <c r="B103" s="59"/>
      <c r="C103" s="59"/>
      <c r="D103" s="59"/>
      <c r="E103" s="59"/>
      <c r="F103" s="59"/>
      <c r="G103" s="59"/>
      <c r="H103" s="60"/>
      <c r="I103" s="6"/>
      <c r="J103" s="6"/>
      <c r="K103" s="6"/>
      <c r="L103" s="6"/>
      <c r="M103" s="6">
        <f t="shared" si="4"/>
        <v>0</v>
      </c>
    </row>
    <row r="104" spans="1:13" x14ac:dyDescent="0.3">
      <c r="A104" s="59"/>
      <c r="B104" s="59"/>
      <c r="C104" s="59"/>
      <c r="D104" s="59"/>
      <c r="E104" s="59"/>
      <c r="F104" s="59"/>
      <c r="G104" s="59"/>
      <c r="H104" s="60"/>
      <c r="I104" s="6"/>
      <c r="J104" s="6"/>
      <c r="K104" s="6"/>
      <c r="L104" s="6"/>
      <c r="M104" s="6">
        <f t="shared" si="4"/>
        <v>0</v>
      </c>
    </row>
    <row r="105" spans="1:13" x14ac:dyDescent="0.3">
      <c r="A105" s="59"/>
      <c r="B105" s="59"/>
      <c r="C105" s="59"/>
      <c r="D105" s="59"/>
      <c r="E105" s="59"/>
      <c r="F105" s="59"/>
      <c r="G105" s="59"/>
      <c r="H105" s="60"/>
      <c r="I105" s="6"/>
      <c r="J105" s="6"/>
      <c r="K105" s="6"/>
      <c r="L105" s="6"/>
      <c r="M105" s="6">
        <f t="shared" si="4"/>
        <v>0</v>
      </c>
    </row>
    <row r="106" spans="1:13" x14ac:dyDescent="0.3">
      <c r="A106" s="59"/>
      <c r="B106" s="59"/>
      <c r="C106" s="59"/>
      <c r="D106" s="59"/>
      <c r="E106" s="59"/>
      <c r="F106" s="59"/>
      <c r="G106" s="59"/>
      <c r="H106" s="60"/>
      <c r="I106" s="6"/>
      <c r="J106" s="6"/>
      <c r="K106" s="6"/>
      <c r="L106" s="6"/>
      <c r="M106" s="6">
        <f t="shared" si="4"/>
        <v>0</v>
      </c>
    </row>
    <row r="107" spans="1:13" x14ac:dyDescent="0.3">
      <c r="A107" s="59"/>
      <c r="B107" s="59"/>
      <c r="C107" s="59"/>
      <c r="D107" s="59"/>
      <c r="E107" s="59"/>
      <c r="F107" s="59"/>
      <c r="G107" s="59"/>
      <c r="H107" s="60"/>
      <c r="I107" s="6"/>
      <c r="J107" s="6"/>
      <c r="K107" s="6"/>
      <c r="L107" s="6"/>
      <c r="M107" s="6">
        <f t="shared" si="4"/>
        <v>0</v>
      </c>
    </row>
    <row r="108" spans="1:13" x14ac:dyDescent="0.3">
      <c r="A108" s="59"/>
      <c r="B108" s="59"/>
      <c r="C108" s="59"/>
      <c r="D108" s="59"/>
      <c r="E108" s="59"/>
      <c r="F108" s="59"/>
      <c r="G108" s="59"/>
      <c r="H108" s="60"/>
      <c r="I108" s="6"/>
      <c r="J108" s="6"/>
      <c r="K108" s="6"/>
      <c r="L108" s="6"/>
      <c r="M108" s="6">
        <f t="shared" si="4"/>
        <v>0</v>
      </c>
    </row>
    <row r="109" spans="1:13" x14ac:dyDescent="0.3">
      <c r="A109" s="59"/>
      <c r="B109" s="59"/>
      <c r="C109" s="59"/>
      <c r="D109" s="59"/>
      <c r="E109" s="59"/>
      <c r="F109" s="59"/>
      <c r="G109" s="59"/>
      <c r="H109" s="60"/>
      <c r="I109" s="6"/>
      <c r="J109" s="6"/>
      <c r="K109" s="6"/>
      <c r="L109" s="6"/>
      <c r="M109" s="6">
        <f t="shared" si="4"/>
        <v>0</v>
      </c>
    </row>
    <row r="110" spans="1:13" x14ac:dyDescent="0.3">
      <c r="A110" s="59"/>
      <c r="B110" s="59"/>
      <c r="C110" s="59"/>
      <c r="D110" s="59"/>
      <c r="E110" s="59"/>
      <c r="F110" s="59"/>
      <c r="G110" s="59"/>
      <c r="H110" s="60"/>
      <c r="I110" s="6"/>
      <c r="J110" s="6"/>
      <c r="K110" s="6"/>
      <c r="L110" s="6"/>
      <c r="M110" s="6">
        <f t="shared" si="4"/>
        <v>0</v>
      </c>
    </row>
    <row r="111" spans="1:13" x14ac:dyDescent="0.3">
      <c r="A111" s="59"/>
      <c r="B111" s="59"/>
      <c r="C111" s="59"/>
      <c r="D111" s="59"/>
      <c r="E111" s="59"/>
      <c r="F111" s="59"/>
      <c r="G111" s="59"/>
      <c r="H111" s="60"/>
      <c r="I111" s="6"/>
      <c r="J111" s="6"/>
      <c r="K111" s="6"/>
      <c r="L111" s="6"/>
      <c r="M111" s="6">
        <f t="shared" si="4"/>
        <v>0</v>
      </c>
    </row>
    <row r="112" spans="1:13" x14ac:dyDescent="0.3">
      <c r="A112" s="59"/>
      <c r="B112" s="59"/>
      <c r="C112" s="59"/>
      <c r="D112" s="59"/>
      <c r="E112" s="59"/>
      <c r="F112" s="59"/>
      <c r="G112" s="59"/>
      <c r="H112" s="60"/>
      <c r="I112" s="6"/>
      <c r="J112" s="6"/>
      <c r="K112" s="6"/>
      <c r="L112" s="6"/>
      <c r="M112" s="6">
        <f t="shared" si="4"/>
        <v>0</v>
      </c>
    </row>
    <row r="113" spans="1:15" x14ac:dyDescent="0.3">
      <c r="A113" s="59"/>
      <c r="B113" s="59"/>
      <c r="C113" s="59"/>
      <c r="D113" s="59"/>
      <c r="E113" s="59"/>
      <c r="F113" s="59"/>
      <c r="G113" s="59"/>
      <c r="H113" s="60"/>
      <c r="I113" s="6"/>
      <c r="J113" s="6"/>
      <c r="K113" s="6"/>
      <c r="L113" s="6"/>
      <c r="M113" s="6">
        <f t="shared" si="4"/>
        <v>0</v>
      </c>
    </row>
    <row r="114" spans="1:15" x14ac:dyDescent="0.3">
      <c r="A114" s="59"/>
      <c r="B114" s="59"/>
      <c r="C114" s="59"/>
      <c r="D114" s="59"/>
      <c r="E114" s="59"/>
      <c r="F114" s="59"/>
      <c r="G114" s="59"/>
      <c r="H114" s="60"/>
      <c r="I114" s="6"/>
      <c r="J114" s="6"/>
      <c r="K114" s="6"/>
      <c r="L114" s="6"/>
      <c r="M114" s="6">
        <f t="shared" si="4"/>
        <v>0</v>
      </c>
    </row>
    <row r="115" spans="1:15" x14ac:dyDescent="0.3">
      <c r="A115" s="59"/>
      <c r="B115" s="59"/>
      <c r="C115" s="59"/>
      <c r="D115" s="59"/>
      <c r="E115" s="59"/>
      <c r="F115" s="59"/>
      <c r="G115" s="59"/>
      <c r="H115" s="60"/>
      <c r="I115" s="6"/>
      <c r="J115" s="6"/>
      <c r="K115" s="6"/>
      <c r="L115" s="6"/>
      <c r="M115" s="6">
        <f t="shared" si="4"/>
        <v>0</v>
      </c>
    </row>
    <row r="116" spans="1:15" x14ac:dyDescent="0.3">
      <c r="A116" s="59"/>
      <c r="B116" s="59"/>
      <c r="C116" s="59"/>
      <c r="D116" s="59"/>
      <c r="E116" s="59"/>
      <c r="F116" s="59"/>
      <c r="G116" s="59"/>
      <c r="H116" s="60"/>
      <c r="I116" s="6"/>
      <c r="J116" s="6"/>
      <c r="K116" s="6"/>
      <c r="L116" s="6"/>
      <c r="M116" s="6">
        <f t="shared" si="4"/>
        <v>0</v>
      </c>
    </row>
    <row r="117" spans="1:15" x14ac:dyDescent="0.3">
      <c r="A117" s="59"/>
      <c r="B117" s="59"/>
      <c r="C117" s="59"/>
      <c r="D117" s="59"/>
      <c r="E117" s="59"/>
      <c r="F117" s="59"/>
      <c r="G117" s="59"/>
      <c r="H117" s="60"/>
      <c r="I117" s="6"/>
      <c r="J117" s="6"/>
      <c r="K117" s="6"/>
      <c r="L117" s="6"/>
      <c r="M117" s="6">
        <f t="shared" si="4"/>
        <v>0</v>
      </c>
    </row>
    <row r="118" spans="1:15" x14ac:dyDescent="0.3">
      <c r="A118" s="59"/>
      <c r="B118" s="59"/>
      <c r="C118" s="59"/>
      <c r="D118" s="59"/>
      <c r="E118" s="59"/>
      <c r="F118" s="59"/>
      <c r="G118" s="59"/>
      <c r="H118" s="60"/>
      <c r="I118" s="6"/>
      <c r="J118" s="6"/>
      <c r="K118" s="6"/>
      <c r="L118" s="6"/>
      <c r="M118" s="6">
        <f t="shared" si="4"/>
        <v>0</v>
      </c>
    </row>
    <row r="119" spans="1:15" x14ac:dyDescent="0.3">
      <c r="A119" s="59"/>
      <c r="B119" s="59"/>
      <c r="C119" s="59"/>
      <c r="D119" s="59"/>
      <c r="E119" s="59"/>
      <c r="F119" s="59"/>
      <c r="G119" s="59"/>
      <c r="H119" s="60"/>
      <c r="I119" s="6"/>
      <c r="J119" s="6"/>
      <c r="K119" s="6"/>
      <c r="L119" s="6"/>
      <c r="M119" s="6">
        <f t="shared" si="4"/>
        <v>0</v>
      </c>
    </row>
    <row r="120" spans="1:15" x14ac:dyDescent="0.3">
      <c r="A120" s="59"/>
      <c r="B120" s="59"/>
      <c r="C120" s="59"/>
      <c r="D120" s="59"/>
      <c r="E120" s="59"/>
      <c r="F120" s="59"/>
      <c r="G120" s="59"/>
      <c r="H120" s="60"/>
      <c r="I120" s="6"/>
      <c r="J120" s="6"/>
      <c r="K120" s="6"/>
      <c r="L120" s="6"/>
      <c r="M120" s="6">
        <f t="shared" si="4"/>
        <v>0</v>
      </c>
    </row>
    <row r="121" spans="1:15" x14ac:dyDescent="0.3">
      <c r="A121" s="59"/>
      <c r="B121" s="59"/>
      <c r="C121" s="59"/>
      <c r="D121" s="59"/>
      <c r="E121" s="59"/>
      <c r="F121" s="59"/>
      <c r="G121" s="59"/>
      <c r="H121" s="60"/>
      <c r="I121" s="6"/>
      <c r="J121" s="6"/>
      <c r="K121" s="6"/>
      <c r="L121" s="6"/>
      <c r="M121" s="6">
        <f t="shared" si="4"/>
        <v>0</v>
      </c>
    </row>
    <row r="122" spans="1:15" x14ac:dyDescent="0.3">
      <c r="A122" s="59"/>
      <c r="B122" s="59"/>
      <c r="C122" s="59"/>
      <c r="D122" s="59"/>
      <c r="E122" s="59"/>
      <c r="F122" s="59"/>
      <c r="G122" s="59"/>
      <c r="H122" s="60"/>
      <c r="I122" s="6"/>
      <c r="J122" s="6"/>
      <c r="K122" s="6"/>
      <c r="L122" s="6"/>
      <c r="M122" s="6">
        <f t="shared" si="4"/>
        <v>0</v>
      </c>
    </row>
    <row r="123" spans="1:15" x14ac:dyDescent="0.3">
      <c r="A123" s="59"/>
      <c r="B123" s="59"/>
      <c r="C123" s="59"/>
      <c r="D123" s="59"/>
      <c r="E123" s="59"/>
      <c r="F123" s="59"/>
      <c r="G123" s="59"/>
      <c r="H123" s="60"/>
      <c r="I123" s="6"/>
      <c r="J123" s="6"/>
      <c r="K123" s="6"/>
      <c r="L123" s="6"/>
      <c r="M123" s="6">
        <f t="shared" si="4"/>
        <v>0</v>
      </c>
    </row>
    <row r="124" spans="1:15" x14ac:dyDescent="0.3">
      <c r="A124" s="59"/>
      <c r="B124" s="59"/>
      <c r="C124" s="59"/>
      <c r="D124" s="59"/>
      <c r="E124" s="59"/>
      <c r="F124" s="59"/>
      <c r="G124" s="59"/>
      <c r="H124" s="60"/>
      <c r="I124" s="6"/>
      <c r="J124" s="6"/>
      <c r="K124" s="6"/>
      <c r="L124" s="6"/>
      <c r="M124" s="6">
        <f t="shared" si="4"/>
        <v>0</v>
      </c>
    </row>
    <row r="125" spans="1:15" x14ac:dyDescent="0.3">
      <c r="A125" s="59"/>
      <c r="B125" s="59"/>
      <c r="C125" s="59"/>
      <c r="D125" s="59"/>
      <c r="E125" s="59"/>
      <c r="F125" s="59"/>
      <c r="G125" s="59"/>
      <c r="H125" s="60"/>
      <c r="I125" s="6"/>
      <c r="J125" s="6"/>
      <c r="K125" s="6"/>
      <c r="L125" s="6"/>
      <c r="M125" s="6">
        <f t="shared" si="4"/>
        <v>0</v>
      </c>
    </row>
    <row r="126" spans="1:15" x14ac:dyDescent="0.3">
      <c r="A126" s="59"/>
      <c r="B126" s="59"/>
      <c r="C126" s="59"/>
      <c r="D126" s="59"/>
      <c r="E126" s="59"/>
      <c r="F126" s="59"/>
      <c r="G126" s="59"/>
      <c r="H126" s="60"/>
      <c r="I126" s="6"/>
      <c r="J126" s="6"/>
      <c r="K126" s="6"/>
      <c r="L126" s="6"/>
      <c r="M126" s="6">
        <f t="shared" si="4"/>
        <v>0</v>
      </c>
    </row>
    <row r="127" spans="1:15" x14ac:dyDescent="0.3">
      <c r="A127" s="59"/>
      <c r="B127" s="59"/>
      <c r="C127" s="59"/>
      <c r="D127" s="59"/>
      <c r="E127" s="59"/>
      <c r="F127" s="59"/>
      <c r="G127" s="59"/>
      <c r="H127" s="60"/>
      <c r="I127" s="6"/>
      <c r="J127" s="6"/>
      <c r="K127" s="6"/>
      <c r="L127" s="6"/>
      <c r="M127" s="6">
        <f t="shared" si="4"/>
        <v>0</v>
      </c>
      <c r="N127" s="59"/>
      <c r="O127" s="59"/>
    </row>
    <row r="128" spans="1:15" x14ac:dyDescent="0.3">
      <c r="A128" s="59"/>
      <c r="B128" s="59"/>
      <c r="C128" s="59"/>
      <c r="D128" s="59"/>
      <c r="E128" s="59"/>
      <c r="F128" s="59"/>
      <c r="G128" s="59"/>
      <c r="H128" s="60"/>
      <c r="I128" s="6"/>
      <c r="J128" s="6"/>
      <c r="K128" s="6"/>
      <c r="L128" s="6"/>
      <c r="M128" s="6">
        <f t="shared" si="4"/>
        <v>0</v>
      </c>
      <c r="N128" s="59"/>
      <c r="O128" s="59"/>
    </row>
    <row r="129" spans="1:13" x14ac:dyDescent="0.3">
      <c r="A129" s="59"/>
      <c r="B129" s="59"/>
      <c r="C129" s="59"/>
      <c r="D129" s="59"/>
      <c r="E129" s="59"/>
      <c r="F129" s="59"/>
      <c r="G129" s="59"/>
      <c r="H129" s="60"/>
      <c r="I129" s="6"/>
      <c r="J129" s="6"/>
      <c r="K129" s="6"/>
      <c r="L129" s="6"/>
      <c r="M129" s="6">
        <f t="shared" si="4"/>
        <v>0</v>
      </c>
    </row>
    <row r="130" spans="1:13" x14ac:dyDescent="0.3">
      <c r="A130" s="59"/>
      <c r="B130" s="59"/>
      <c r="C130" s="59"/>
      <c r="D130" s="59"/>
      <c r="E130" s="59"/>
      <c r="F130" s="59"/>
      <c r="G130" s="59"/>
      <c r="H130" s="60"/>
      <c r="I130" s="6"/>
      <c r="J130" s="6"/>
      <c r="K130" s="6"/>
      <c r="L130" s="6"/>
      <c r="M130" s="6">
        <f t="shared" ref="M130:M161" si="5">SUM(I130:J130)</f>
        <v>0</v>
      </c>
    </row>
    <row r="131" spans="1:13" x14ac:dyDescent="0.3">
      <c r="A131" s="59"/>
      <c r="B131" s="59"/>
      <c r="C131" s="59"/>
      <c r="D131" s="59"/>
      <c r="E131" s="59"/>
      <c r="F131" s="59"/>
      <c r="G131" s="59"/>
      <c r="H131" s="60"/>
      <c r="I131" s="6"/>
      <c r="J131" s="6"/>
      <c r="K131" s="6"/>
      <c r="L131" s="6"/>
      <c r="M131" s="6">
        <f t="shared" si="5"/>
        <v>0</v>
      </c>
    </row>
    <row r="132" spans="1:13" x14ac:dyDescent="0.3">
      <c r="B132" s="59"/>
      <c r="C132" s="59"/>
      <c r="D132" s="59"/>
      <c r="E132" s="59"/>
      <c r="F132" s="59"/>
      <c r="G132" s="59"/>
      <c r="H132" s="60"/>
      <c r="I132" s="6"/>
      <c r="J132" s="6"/>
      <c r="K132" s="6"/>
      <c r="L132" s="6"/>
      <c r="M132" s="6">
        <f t="shared" si="5"/>
        <v>0</v>
      </c>
    </row>
    <row r="133" spans="1:13" x14ac:dyDescent="0.3">
      <c r="A133" s="59"/>
      <c r="B133" s="59"/>
      <c r="C133" s="59"/>
      <c r="D133" s="59"/>
      <c r="E133" s="59"/>
      <c r="F133" s="59"/>
      <c r="G133" s="59"/>
      <c r="H133" s="60"/>
      <c r="I133" s="6"/>
      <c r="J133" s="6"/>
      <c r="K133" s="6"/>
      <c r="L133" s="6"/>
      <c r="M133" s="6">
        <f t="shared" si="5"/>
        <v>0</v>
      </c>
    </row>
    <row r="134" spans="1:13" x14ac:dyDescent="0.3">
      <c r="A134" s="59"/>
      <c r="B134" s="59"/>
      <c r="C134" s="59"/>
      <c r="D134" s="59"/>
      <c r="E134" s="59"/>
      <c r="F134" s="59"/>
      <c r="G134" s="59"/>
      <c r="H134" s="60"/>
      <c r="I134" s="6"/>
      <c r="J134" s="6"/>
      <c r="K134" s="6"/>
      <c r="L134" s="6"/>
      <c r="M134" s="6">
        <f t="shared" si="5"/>
        <v>0</v>
      </c>
    </row>
    <row r="135" spans="1:13" x14ac:dyDescent="0.3">
      <c r="A135" s="59"/>
      <c r="B135" s="59"/>
      <c r="C135" s="59"/>
      <c r="D135" s="59"/>
      <c r="E135" s="59"/>
      <c r="F135" s="59"/>
      <c r="G135" s="59"/>
      <c r="H135" s="60"/>
      <c r="I135" s="6"/>
      <c r="J135" s="6"/>
      <c r="K135" s="6"/>
      <c r="L135" s="6"/>
      <c r="M135" s="6">
        <f t="shared" si="5"/>
        <v>0</v>
      </c>
    </row>
    <row r="136" spans="1:13" x14ac:dyDescent="0.3">
      <c r="A136" s="59"/>
      <c r="B136" s="59"/>
      <c r="C136" s="59"/>
      <c r="D136" s="59"/>
      <c r="E136" s="59"/>
      <c r="F136" s="59"/>
      <c r="G136" s="59"/>
      <c r="H136" s="60"/>
      <c r="I136" s="6"/>
      <c r="J136" s="6"/>
      <c r="K136" s="6"/>
      <c r="L136" s="6"/>
      <c r="M136" s="6">
        <f t="shared" si="5"/>
        <v>0</v>
      </c>
    </row>
    <row r="137" spans="1:13" x14ac:dyDescent="0.3">
      <c r="A137" s="59"/>
      <c r="B137" s="59"/>
      <c r="C137" s="59"/>
      <c r="D137" s="59"/>
      <c r="E137" s="59"/>
      <c r="F137" s="59"/>
      <c r="G137" s="59"/>
      <c r="H137" s="60"/>
      <c r="I137" s="6"/>
      <c r="J137" s="6"/>
      <c r="K137" s="6"/>
      <c r="L137" s="6"/>
      <c r="M137" s="6">
        <f t="shared" si="5"/>
        <v>0</v>
      </c>
    </row>
    <row r="138" spans="1:13" x14ac:dyDescent="0.3">
      <c r="A138" s="59"/>
      <c r="B138" s="59"/>
      <c r="C138" s="59"/>
      <c r="D138" s="59"/>
      <c r="E138" s="59"/>
      <c r="F138" s="59"/>
      <c r="G138" s="59"/>
      <c r="H138" s="60"/>
      <c r="I138" s="6"/>
      <c r="J138" s="6"/>
      <c r="K138" s="6"/>
      <c r="L138" s="6"/>
      <c r="M138" s="6">
        <f t="shared" si="5"/>
        <v>0</v>
      </c>
    </row>
    <row r="139" spans="1:13" x14ac:dyDescent="0.3">
      <c r="A139" s="59"/>
      <c r="B139" s="59"/>
      <c r="C139" s="59"/>
      <c r="D139" s="59"/>
      <c r="E139" s="59"/>
      <c r="F139" s="59"/>
      <c r="G139" s="59"/>
      <c r="H139" s="60"/>
      <c r="I139" s="6"/>
      <c r="J139" s="6"/>
      <c r="K139" s="6"/>
      <c r="L139" s="6"/>
      <c r="M139" s="6">
        <f t="shared" si="5"/>
        <v>0</v>
      </c>
    </row>
    <row r="140" spans="1:13" x14ac:dyDescent="0.3">
      <c r="A140" s="59"/>
      <c r="B140" s="59"/>
      <c r="C140" s="59"/>
      <c r="D140" s="59"/>
      <c r="E140" s="59"/>
      <c r="F140" s="59"/>
      <c r="G140" s="59"/>
      <c r="H140" s="60"/>
      <c r="I140" s="6"/>
      <c r="J140" s="6"/>
      <c r="K140" s="6"/>
      <c r="L140" s="6"/>
      <c r="M140" s="6">
        <f t="shared" si="5"/>
        <v>0</v>
      </c>
    </row>
    <row r="141" spans="1:13" x14ac:dyDescent="0.3">
      <c r="A141" s="59"/>
      <c r="B141" s="59"/>
      <c r="C141" s="59"/>
      <c r="D141" s="59"/>
      <c r="E141" s="59"/>
      <c r="F141" s="59"/>
      <c r="G141" s="59"/>
      <c r="H141" s="60"/>
      <c r="I141" s="6"/>
      <c r="J141" s="6"/>
      <c r="K141" s="6"/>
      <c r="L141" s="6"/>
      <c r="M141" s="6">
        <f t="shared" si="5"/>
        <v>0</v>
      </c>
    </row>
    <row r="142" spans="1:13" x14ac:dyDescent="0.3">
      <c r="A142" s="59"/>
      <c r="B142" s="59"/>
      <c r="C142" s="59"/>
      <c r="D142" s="59"/>
      <c r="E142" s="59"/>
      <c r="F142" s="59"/>
      <c r="G142" s="59"/>
      <c r="H142" s="60"/>
      <c r="I142" s="6"/>
      <c r="J142" s="6"/>
      <c r="K142" s="6"/>
      <c r="L142" s="6"/>
      <c r="M142" s="6">
        <f t="shared" si="5"/>
        <v>0</v>
      </c>
    </row>
    <row r="143" spans="1:13" x14ac:dyDescent="0.3">
      <c r="B143" s="59"/>
      <c r="C143" s="59"/>
      <c r="D143" s="59"/>
      <c r="E143" s="59"/>
      <c r="F143" s="59"/>
      <c r="G143" s="59"/>
      <c r="H143" s="60"/>
      <c r="I143" s="6"/>
      <c r="J143" s="6"/>
      <c r="K143" s="6"/>
      <c r="L143" s="6"/>
      <c r="M143" s="6">
        <f t="shared" si="5"/>
        <v>0</v>
      </c>
    </row>
    <row r="144" spans="1:13" x14ac:dyDescent="0.3">
      <c r="A144" s="59"/>
      <c r="B144" s="59"/>
      <c r="C144" s="59"/>
      <c r="D144" s="59"/>
      <c r="E144" s="59"/>
      <c r="F144" s="59"/>
      <c r="G144" s="59"/>
      <c r="H144" s="60"/>
      <c r="I144" s="6"/>
      <c r="J144" s="6"/>
      <c r="K144" s="6"/>
      <c r="L144" s="6"/>
      <c r="M144" s="6">
        <f t="shared" si="5"/>
        <v>0</v>
      </c>
    </row>
    <row r="145" spans="1:13" x14ac:dyDescent="0.3">
      <c r="A145" s="59"/>
      <c r="B145" s="59"/>
      <c r="C145" s="59"/>
      <c r="D145" s="59"/>
      <c r="E145" s="59"/>
      <c r="F145" s="59"/>
      <c r="G145" s="59"/>
      <c r="H145" s="60"/>
      <c r="I145" s="6"/>
      <c r="J145" s="6"/>
      <c r="K145" s="6"/>
      <c r="L145" s="6"/>
      <c r="M145" s="6">
        <f t="shared" si="5"/>
        <v>0</v>
      </c>
    </row>
    <row r="146" spans="1:13" x14ac:dyDescent="0.3">
      <c r="A146" s="59"/>
      <c r="B146" s="59"/>
      <c r="C146" s="59"/>
      <c r="D146" s="59"/>
      <c r="E146" s="59"/>
      <c r="F146" s="59"/>
      <c r="G146" s="59"/>
      <c r="H146" s="60"/>
      <c r="I146" s="6"/>
      <c r="J146" s="6"/>
      <c r="K146" s="6"/>
      <c r="L146" s="6"/>
      <c r="M146" s="6">
        <f t="shared" si="5"/>
        <v>0</v>
      </c>
    </row>
    <row r="147" spans="1:13" x14ac:dyDescent="0.3">
      <c r="A147" s="59"/>
      <c r="B147" s="59"/>
      <c r="C147" s="59"/>
      <c r="D147" s="59"/>
      <c r="E147" s="59"/>
      <c r="F147" s="59"/>
      <c r="G147" s="59"/>
      <c r="H147" s="60"/>
      <c r="I147" s="6"/>
      <c r="J147" s="6"/>
      <c r="K147" s="6"/>
      <c r="L147" s="6"/>
      <c r="M147" s="6">
        <f t="shared" si="5"/>
        <v>0</v>
      </c>
    </row>
    <row r="148" spans="1:13" x14ac:dyDescent="0.3">
      <c r="A148" s="59"/>
      <c r="B148" s="59"/>
      <c r="C148" s="59"/>
      <c r="D148" s="59"/>
      <c r="E148" s="59"/>
      <c r="F148" s="59"/>
      <c r="G148" s="59"/>
      <c r="H148" s="60"/>
      <c r="I148" s="6"/>
      <c r="J148" s="6"/>
      <c r="K148" s="6"/>
      <c r="L148" s="6"/>
      <c r="M148" s="6">
        <f t="shared" si="5"/>
        <v>0</v>
      </c>
    </row>
    <row r="149" spans="1:13" x14ac:dyDescent="0.3">
      <c r="A149" s="59"/>
      <c r="B149" s="59"/>
      <c r="C149" s="59"/>
      <c r="D149" s="59"/>
      <c r="E149" s="59"/>
      <c r="F149" s="59"/>
      <c r="G149" s="59"/>
      <c r="H149" s="60"/>
      <c r="I149" s="6"/>
      <c r="J149" s="6"/>
      <c r="K149" s="6"/>
      <c r="L149" s="6"/>
      <c r="M149" s="6">
        <f t="shared" si="5"/>
        <v>0</v>
      </c>
    </row>
    <row r="150" spans="1:13" x14ac:dyDescent="0.3">
      <c r="A150" s="59"/>
      <c r="B150" s="59"/>
      <c r="C150" s="59"/>
      <c r="D150" s="59"/>
      <c r="E150" s="59"/>
      <c r="F150" s="59"/>
      <c r="G150" s="59"/>
      <c r="H150" s="60"/>
      <c r="I150" s="6"/>
      <c r="J150" s="6"/>
      <c r="K150" s="6"/>
      <c r="L150" s="6"/>
      <c r="M150" s="6">
        <f t="shared" si="5"/>
        <v>0</v>
      </c>
    </row>
    <row r="151" spans="1:13" x14ac:dyDescent="0.3">
      <c r="A151" s="59"/>
      <c r="B151" s="59"/>
      <c r="C151" s="59"/>
      <c r="D151" s="59"/>
      <c r="E151" s="59"/>
      <c r="F151" s="59"/>
      <c r="G151" s="59"/>
      <c r="H151" s="60"/>
      <c r="I151" s="6"/>
      <c r="J151" s="6"/>
      <c r="K151" s="6"/>
      <c r="L151" s="6"/>
      <c r="M151" s="6">
        <f t="shared" si="5"/>
        <v>0</v>
      </c>
    </row>
    <row r="152" spans="1:13" x14ac:dyDescent="0.3">
      <c r="A152" s="59"/>
      <c r="B152" s="59"/>
      <c r="C152" s="59"/>
      <c r="D152" s="59"/>
      <c r="E152" s="59"/>
      <c r="F152" s="59"/>
      <c r="G152" s="59"/>
      <c r="H152" s="60"/>
      <c r="I152" s="6"/>
      <c r="J152" s="6"/>
      <c r="K152" s="6"/>
      <c r="L152" s="6"/>
      <c r="M152" s="6">
        <f t="shared" si="5"/>
        <v>0</v>
      </c>
    </row>
    <row r="153" spans="1:13" x14ac:dyDescent="0.3">
      <c r="A153" s="59"/>
      <c r="B153" s="59"/>
      <c r="C153" s="59"/>
      <c r="D153" s="59"/>
      <c r="E153" s="59"/>
      <c r="F153" s="59"/>
      <c r="G153" s="59"/>
      <c r="H153" s="60"/>
      <c r="I153" s="6"/>
      <c r="J153" s="6"/>
      <c r="K153" s="6"/>
      <c r="L153" s="6"/>
      <c r="M153" s="6">
        <f t="shared" si="5"/>
        <v>0</v>
      </c>
    </row>
    <row r="154" spans="1:13" x14ac:dyDescent="0.3">
      <c r="A154" s="59"/>
      <c r="B154" s="59"/>
      <c r="C154" s="59"/>
      <c r="D154" s="59"/>
      <c r="E154" s="59"/>
      <c r="F154" s="59"/>
      <c r="G154" s="59"/>
      <c r="H154" s="60"/>
      <c r="I154" s="6"/>
      <c r="J154" s="6"/>
      <c r="K154" s="6"/>
      <c r="L154" s="6"/>
      <c r="M154" s="6">
        <f t="shared" si="5"/>
        <v>0</v>
      </c>
    </row>
    <row r="155" spans="1:13" x14ac:dyDescent="0.3">
      <c r="A155" s="59"/>
      <c r="B155" s="59"/>
      <c r="C155" s="59"/>
      <c r="D155" s="59"/>
      <c r="E155" s="59"/>
      <c r="F155" s="59"/>
      <c r="G155" s="59"/>
      <c r="H155" s="60"/>
      <c r="I155" s="6"/>
      <c r="J155" s="6"/>
      <c r="K155" s="6"/>
      <c r="L155" s="6"/>
      <c r="M155" s="6">
        <f t="shared" si="5"/>
        <v>0</v>
      </c>
    </row>
    <row r="156" spans="1:13" x14ac:dyDescent="0.3">
      <c r="A156" s="59"/>
      <c r="B156" s="59"/>
      <c r="C156" s="59"/>
      <c r="D156" s="59"/>
      <c r="E156" s="59"/>
      <c r="F156" s="59"/>
      <c r="G156" s="59"/>
      <c r="H156" s="60"/>
      <c r="I156" s="6"/>
      <c r="J156" s="6"/>
      <c r="K156" s="6"/>
      <c r="L156" s="6"/>
      <c r="M156" s="6">
        <f t="shared" si="5"/>
        <v>0</v>
      </c>
    </row>
    <row r="157" spans="1:13" x14ac:dyDescent="0.3">
      <c r="A157" s="59"/>
      <c r="B157" s="59"/>
      <c r="C157" s="59"/>
      <c r="D157" s="59"/>
      <c r="E157" s="59"/>
      <c r="F157" s="59"/>
      <c r="G157" s="59"/>
      <c r="H157" s="60"/>
      <c r="I157" s="6"/>
      <c r="J157" s="6"/>
      <c r="K157" s="6"/>
      <c r="L157" s="6"/>
      <c r="M157" s="6">
        <f t="shared" si="5"/>
        <v>0</v>
      </c>
    </row>
    <row r="158" spans="1:13" x14ac:dyDescent="0.3">
      <c r="A158" s="59"/>
      <c r="B158" s="59"/>
      <c r="C158" s="59"/>
      <c r="D158" s="59"/>
      <c r="E158" s="59"/>
      <c r="F158" s="59"/>
      <c r="G158" s="59"/>
      <c r="H158" s="60"/>
      <c r="I158" s="6"/>
      <c r="J158" s="6"/>
      <c r="K158" s="6"/>
      <c r="L158" s="6"/>
      <c r="M158" s="6">
        <f t="shared" si="5"/>
        <v>0</v>
      </c>
    </row>
    <row r="159" spans="1:13" x14ac:dyDescent="0.3">
      <c r="A159" s="59"/>
      <c r="B159" s="59"/>
      <c r="C159" s="59"/>
      <c r="D159" s="59"/>
      <c r="E159" s="59"/>
      <c r="F159" s="59"/>
      <c r="G159" s="59"/>
      <c r="H159" s="60"/>
      <c r="I159" s="6"/>
      <c r="J159" s="6"/>
      <c r="K159" s="6"/>
      <c r="L159" s="6"/>
      <c r="M159" s="6">
        <f t="shared" si="5"/>
        <v>0</v>
      </c>
    </row>
    <row r="160" spans="1:13" x14ac:dyDescent="0.3">
      <c r="A160" s="59"/>
      <c r="B160" s="59"/>
      <c r="C160" s="59"/>
      <c r="D160" s="59"/>
      <c r="E160" s="59"/>
      <c r="F160" s="59"/>
      <c r="G160" s="59"/>
      <c r="H160" s="60"/>
      <c r="I160" s="6"/>
      <c r="J160" s="6"/>
      <c r="K160" s="6"/>
      <c r="L160" s="6"/>
      <c r="M160" s="6">
        <f t="shared" si="5"/>
        <v>0</v>
      </c>
    </row>
    <row r="161" spans="1:13" x14ac:dyDescent="0.3">
      <c r="A161" s="59"/>
      <c r="B161" s="59"/>
      <c r="C161" s="59"/>
      <c r="D161" s="59"/>
      <c r="E161" s="59"/>
      <c r="F161" s="59"/>
      <c r="G161" s="59"/>
      <c r="H161" s="60"/>
      <c r="I161" s="6"/>
      <c r="J161" s="6"/>
      <c r="K161" s="6"/>
      <c r="L161" s="6"/>
      <c r="M161" s="6">
        <f t="shared" si="5"/>
        <v>0</v>
      </c>
    </row>
    <row r="162" spans="1:13" x14ac:dyDescent="0.3">
      <c r="B162" s="59"/>
      <c r="C162" s="59"/>
      <c r="D162" s="59"/>
      <c r="E162" s="59"/>
      <c r="F162" s="59"/>
      <c r="G162" s="59"/>
      <c r="H162" s="60"/>
      <c r="I162" s="6"/>
      <c r="J162" s="6"/>
      <c r="K162" s="6"/>
      <c r="L162" s="6"/>
      <c r="M162" s="6">
        <f t="shared" ref="M162:M183" si="6">SUM(I162:J162)</f>
        <v>0</v>
      </c>
    </row>
    <row r="163" spans="1:13" x14ac:dyDescent="0.3">
      <c r="A163" s="59"/>
      <c r="B163" s="59"/>
      <c r="C163" s="59"/>
      <c r="D163" s="59"/>
      <c r="E163" s="59"/>
      <c r="F163" s="59"/>
      <c r="G163" s="59"/>
      <c r="H163" s="60"/>
      <c r="I163" s="6"/>
      <c r="J163" s="6"/>
      <c r="K163" s="6"/>
      <c r="L163" s="6"/>
      <c r="M163" s="6">
        <f t="shared" si="6"/>
        <v>0</v>
      </c>
    </row>
    <row r="164" spans="1:13" x14ac:dyDescent="0.3">
      <c r="A164" s="59"/>
      <c r="B164" s="59"/>
      <c r="C164" s="59"/>
      <c r="D164" s="59"/>
      <c r="E164" s="59"/>
      <c r="F164" s="59"/>
      <c r="G164" s="59"/>
      <c r="H164" s="60"/>
      <c r="I164" s="6"/>
      <c r="J164" s="6"/>
      <c r="K164" s="6"/>
      <c r="L164" s="6"/>
      <c r="M164" s="6">
        <f t="shared" si="6"/>
        <v>0</v>
      </c>
    </row>
    <row r="165" spans="1:13" x14ac:dyDescent="0.3">
      <c r="A165" s="59"/>
      <c r="B165" s="59"/>
      <c r="C165" s="59"/>
      <c r="D165" s="59"/>
      <c r="E165" s="59"/>
      <c r="F165" s="59"/>
      <c r="G165" s="59"/>
      <c r="H165" s="60"/>
      <c r="I165" s="6"/>
      <c r="J165" s="6"/>
      <c r="K165" s="6"/>
      <c r="L165" s="6"/>
      <c r="M165" s="6">
        <f t="shared" si="6"/>
        <v>0</v>
      </c>
    </row>
    <row r="166" spans="1:13" x14ac:dyDescent="0.3">
      <c r="A166" s="59"/>
      <c r="B166" s="59"/>
      <c r="C166" s="59"/>
      <c r="D166" s="59"/>
      <c r="E166" s="59"/>
      <c r="F166" s="59"/>
      <c r="G166" s="59"/>
      <c r="H166" s="60"/>
      <c r="I166" s="6"/>
      <c r="J166" s="6"/>
      <c r="K166" s="6"/>
      <c r="L166" s="6"/>
      <c r="M166" s="6">
        <f t="shared" si="6"/>
        <v>0</v>
      </c>
    </row>
    <row r="167" spans="1:13" x14ac:dyDescent="0.3">
      <c r="A167" s="59"/>
      <c r="B167" s="59"/>
      <c r="C167" s="59"/>
      <c r="D167" s="59"/>
      <c r="E167" s="59"/>
      <c r="F167" s="59"/>
      <c r="G167" s="59"/>
      <c r="H167" s="60"/>
      <c r="I167" s="6"/>
      <c r="J167" s="6"/>
      <c r="K167" s="6"/>
      <c r="L167" s="6"/>
      <c r="M167" s="6">
        <f t="shared" si="6"/>
        <v>0</v>
      </c>
    </row>
    <row r="168" spans="1:13" x14ac:dyDescent="0.3">
      <c r="A168" s="59"/>
      <c r="B168" s="59"/>
      <c r="C168" s="59"/>
      <c r="D168" s="59"/>
      <c r="E168" s="59"/>
      <c r="F168" s="59"/>
      <c r="G168" s="59"/>
      <c r="H168" s="60"/>
      <c r="I168" s="6"/>
      <c r="J168" s="6"/>
      <c r="K168" s="6"/>
      <c r="L168" s="6"/>
      <c r="M168" s="6">
        <f t="shared" si="6"/>
        <v>0</v>
      </c>
    </row>
    <row r="169" spans="1:13" x14ac:dyDescent="0.3">
      <c r="A169" s="59"/>
      <c r="B169" s="59"/>
      <c r="C169" s="59"/>
      <c r="D169" s="59"/>
      <c r="E169" s="59"/>
      <c r="F169" s="59"/>
      <c r="G169" s="59"/>
      <c r="H169" s="60"/>
      <c r="I169" s="6"/>
      <c r="J169" s="6"/>
      <c r="K169" s="6"/>
      <c r="L169" s="6"/>
      <c r="M169" s="6">
        <f t="shared" si="6"/>
        <v>0</v>
      </c>
    </row>
    <row r="170" spans="1:13" x14ac:dyDescent="0.3">
      <c r="A170" s="59"/>
      <c r="B170" s="59"/>
      <c r="C170" s="59"/>
      <c r="D170" s="59"/>
      <c r="E170" s="59"/>
      <c r="F170" s="59"/>
      <c r="G170" s="59"/>
      <c r="H170" s="60"/>
      <c r="I170" s="6"/>
      <c r="J170" s="6"/>
      <c r="K170" s="6"/>
      <c r="L170" s="6"/>
      <c r="M170" s="6">
        <f t="shared" si="6"/>
        <v>0</v>
      </c>
    </row>
    <row r="171" spans="1:13" x14ac:dyDescent="0.3">
      <c r="A171" s="59"/>
      <c r="B171" s="59"/>
      <c r="C171" s="59"/>
      <c r="D171" s="59"/>
      <c r="E171" s="59"/>
      <c r="F171" s="59"/>
      <c r="G171" s="59"/>
      <c r="H171" s="60"/>
      <c r="I171" s="6"/>
      <c r="J171" s="6"/>
      <c r="K171" s="6"/>
      <c r="L171" s="6"/>
      <c r="M171" s="6">
        <f t="shared" si="6"/>
        <v>0</v>
      </c>
    </row>
    <row r="172" spans="1:13" x14ac:dyDescent="0.3">
      <c r="A172" s="59"/>
      <c r="B172" s="59"/>
      <c r="C172" s="59"/>
      <c r="D172" s="59"/>
      <c r="E172" s="59"/>
      <c r="F172" s="59"/>
      <c r="G172" s="59"/>
      <c r="H172" s="60"/>
      <c r="I172" s="6"/>
      <c r="J172" s="6"/>
      <c r="K172" s="6"/>
      <c r="L172" s="6"/>
      <c r="M172" s="6">
        <f t="shared" si="6"/>
        <v>0</v>
      </c>
    </row>
    <row r="173" spans="1:13" x14ac:dyDescent="0.3">
      <c r="A173" s="59"/>
      <c r="B173" s="59"/>
      <c r="C173" s="59"/>
      <c r="D173" s="59"/>
      <c r="E173" s="59"/>
      <c r="F173" s="59"/>
      <c r="G173" s="59"/>
      <c r="H173" s="60"/>
      <c r="I173" s="6"/>
      <c r="J173" s="6"/>
      <c r="K173" s="6"/>
      <c r="L173" s="6"/>
      <c r="M173" s="6">
        <f t="shared" si="6"/>
        <v>0</v>
      </c>
    </row>
    <row r="174" spans="1:13" x14ac:dyDescent="0.3">
      <c r="A174" s="59"/>
      <c r="B174" s="59"/>
      <c r="C174" s="59"/>
      <c r="D174" s="59"/>
      <c r="E174" s="59"/>
      <c r="F174" s="59"/>
      <c r="G174" s="59"/>
      <c r="H174" s="60"/>
      <c r="I174" s="6"/>
      <c r="J174" s="6"/>
      <c r="K174" s="6"/>
      <c r="L174" s="6"/>
      <c r="M174" s="6">
        <f t="shared" si="6"/>
        <v>0</v>
      </c>
    </row>
    <row r="175" spans="1:13" x14ac:dyDescent="0.3">
      <c r="A175" s="59"/>
      <c r="B175" s="59"/>
      <c r="C175" s="59"/>
      <c r="D175" s="59"/>
      <c r="E175" s="59"/>
      <c r="F175" s="59"/>
      <c r="G175" s="59"/>
      <c r="H175" s="60"/>
      <c r="I175" s="6"/>
      <c r="J175" s="6"/>
      <c r="K175" s="6"/>
      <c r="L175" s="6"/>
      <c r="M175" s="6">
        <f t="shared" si="6"/>
        <v>0</v>
      </c>
    </row>
    <row r="176" spans="1:13" x14ac:dyDescent="0.3">
      <c r="A176" s="59"/>
      <c r="B176" s="59"/>
      <c r="C176" s="59"/>
      <c r="D176" s="59"/>
      <c r="E176" s="59"/>
      <c r="F176" s="59"/>
      <c r="G176" s="59"/>
      <c r="H176" s="60"/>
      <c r="I176" s="6"/>
      <c r="J176" s="6"/>
      <c r="K176" s="6"/>
      <c r="L176" s="6"/>
      <c r="M176" s="6">
        <f t="shared" si="6"/>
        <v>0</v>
      </c>
    </row>
    <row r="177" spans="1:13" x14ac:dyDescent="0.3">
      <c r="A177" s="59"/>
      <c r="B177" s="59"/>
      <c r="C177" s="59"/>
      <c r="D177" s="59"/>
      <c r="E177" s="59"/>
      <c r="F177" s="59"/>
      <c r="G177" s="59"/>
      <c r="H177" s="60"/>
      <c r="I177" s="6"/>
      <c r="J177" s="6"/>
      <c r="K177" s="6"/>
      <c r="L177" s="6"/>
      <c r="M177" s="6">
        <f t="shared" si="6"/>
        <v>0</v>
      </c>
    </row>
    <row r="178" spans="1:13" x14ac:dyDescent="0.3">
      <c r="A178" s="59"/>
      <c r="B178" s="59"/>
      <c r="C178" s="59"/>
      <c r="D178" s="59"/>
      <c r="E178" s="59"/>
      <c r="F178" s="59"/>
      <c r="G178" s="59"/>
      <c r="H178" s="60"/>
      <c r="I178" s="6"/>
      <c r="J178" s="6"/>
      <c r="K178" s="6"/>
      <c r="L178" s="6"/>
      <c r="M178" s="6">
        <f t="shared" si="6"/>
        <v>0</v>
      </c>
    </row>
    <row r="179" spans="1:13" x14ac:dyDescent="0.3">
      <c r="A179" s="59"/>
      <c r="B179" s="59"/>
      <c r="C179" s="59"/>
      <c r="D179" s="59"/>
      <c r="E179" s="59"/>
      <c r="F179" s="59"/>
      <c r="G179" s="59"/>
      <c r="H179" s="60"/>
      <c r="I179" s="6"/>
      <c r="J179" s="6"/>
      <c r="K179" s="6"/>
      <c r="L179" s="6"/>
      <c r="M179" s="6">
        <f t="shared" si="6"/>
        <v>0</v>
      </c>
    </row>
    <row r="180" spans="1:13" x14ac:dyDescent="0.3">
      <c r="A180" s="59"/>
      <c r="B180" s="59"/>
      <c r="C180" s="59"/>
      <c r="D180" s="59"/>
      <c r="E180" s="59"/>
      <c r="F180" s="59"/>
      <c r="G180" s="59"/>
      <c r="H180" s="60"/>
      <c r="I180" s="6"/>
      <c r="J180" s="6"/>
      <c r="K180" s="6"/>
      <c r="L180" s="6"/>
      <c r="M180" s="6">
        <f t="shared" si="6"/>
        <v>0</v>
      </c>
    </row>
    <row r="181" spans="1:13" x14ac:dyDescent="0.3">
      <c r="A181" s="59"/>
      <c r="B181" s="59"/>
      <c r="C181" s="59"/>
      <c r="D181" s="59"/>
      <c r="E181" s="59"/>
      <c r="F181" s="59"/>
      <c r="G181" s="59"/>
      <c r="H181" s="60"/>
      <c r="I181" s="6"/>
      <c r="J181" s="6"/>
      <c r="K181" s="6"/>
      <c r="L181" s="6"/>
      <c r="M181" s="6">
        <f t="shared" si="6"/>
        <v>0</v>
      </c>
    </row>
    <row r="182" spans="1:13" x14ac:dyDescent="0.3">
      <c r="A182" s="59"/>
      <c r="B182" s="59"/>
      <c r="C182" s="59"/>
      <c r="D182" s="59"/>
      <c r="E182" s="59"/>
      <c r="F182" s="59"/>
      <c r="G182" s="59"/>
      <c r="H182" s="60"/>
      <c r="I182" s="6"/>
      <c r="J182" s="6"/>
      <c r="K182" s="6"/>
      <c r="L182" s="6"/>
      <c r="M182" s="6">
        <f t="shared" si="6"/>
        <v>0</v>
      </c>
    </row>
    <row r="183" spans="1:13" x14ac:dyDescent="0.3">
      <c r="A183" s="59"/>
      <c r="B183" s="59"/>
      <c r="C183" s="59"/>
      <c r="D183" s="59"/>
      <c r="E183" s="59"/>
      <c r="F183" s="59"/>
      <c r="G183" s="59"/>
      <c r="H183" s="60"/>
      <c r="I183" s="6"/>
      <c r="J183" s="6"/>
      <c r="K183" s="6"/>
      <c r="L183" s="6"/>
      <c r="M183" s="6">
        <f t="shared" si="6"/>
        <v>0</v>
      </c>
    </row>
  </sheetData>
  <autoFilter ref="A1:O183" xr:uid="{41A21CC0-8159-4F6E-AF69-898F4BDE6360}">
    <sortState xmlns:xlrd2="http://schemas.microsoft.com/office/spreadsheetml/2017/richdata2" ref="A2:O183">
      <sortCondition ref="F1:F183"/>
    </sortState>
  </autoFilter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BALANCE DE 8 COLUMNAS</vt:lpstr>
      <vt:lpstr>Balance con formato</vt:lpstr>
      <vt:lpstr>Libro diario</vt:lpstr>
      <vt:lpstr>Plan de cuentas</vt:lpstr>
      <vt:lpstr>Honorarios 2021</vt:lpstr>
      <vt:lpstr>Compras 2021</vt:lpstr>
      <vt:lpstr>Remuneraciones 2021</vt:lpstr>
      <vt:lpstr>Honorarios 2020</vt:lpstr>
      <vt:lpstr>Compras 2020</vt:lpstr>
      <vt:lpstr>'Balance con formato'!Print_Titles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</dc:creator>
  <cp:lastModifiedBy>Juan Provoste</cp:lastModifiedBy>
  <cp:lastPrinted>2021-06-14T22:36:21Z</cp:lastPrinted>
  <dcterms:created xsi:type="dcterms:W3CDTF">2016-03-19T18:04:45Z</dcterms:created>
  <dcterms:modified xsi:type="dcterms:W3CDTF">2022-11-25T14:25:33Z</dcterms:modified>
</cp:coreProperties>
</file>